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cstalvey_mailbox_sc_edu/Documents/Grant Information/Forms and Budgets/"/>
    </mc:Choice>
  </mc:AlternateContent>
  <xr:revisionPtr revIDLastSave="4" documentId="8_{0F957D80-4686-4E3D-9A5E-98DD8587C452}" xr6:coauthVersionLast="47" xr6:coauthVersionMax="47" xr10:uidLastSave="{698164EF-B129-4641-A497-B07DE18DC009}"/>
  <bookViews>
    <workbookView xWindow="-28920" yWindow="-120" windowWidth="29040" windowHeight="15840" activeTab="1" xr2:uid="{BA903826-8230-4DDD-94BE-EB1025B656F1}"/>
  </bookViews>
  <sheets>
    <sheet name="Rates" sheetId="9" r:id="rId1"/>
    <sheet name="UofSC Year 1" sheetId="1" r:id="rId2"/>
    <sheet name="UofSC Year 2" sheetId="13" r:id="rId3"/>
    <sheet name="UofSC Year 3" sheetId="15" r:id="rId4"/>
    <sheet name="UofSC Year 4" sheetId="17" r:id="rId5"/>
    <sheet name="UofSC Year 5" sheetId="18" r:id="rId6"/>
    <sheet name=" Summary " sheetId="4" r:id="rId7"/>
    <sheet name="Effort Converter" sheetId="19" r:id="rId8"/>
    <sheet name="Subcontract Worksheet" sheetId="20" r:id="rId9"/>
  </sheets>
  <definedNames>
    <definedName name="Modules">Rates!$L$2:$L$11</definedName>
    <definedName name="OLE_LINK2" localSheetId="0">Rates!$M$27</definedName>
    <definedName name="_xlnm.Print_Area" localSheetId="6">' Summary '!$A$6:$K$73</definedName>
    <definedName name="_xlnm.Print_Area" localSheetId="1">'UofSC Year 1'!$A$6:$K$76</definedName>
    <definedName name="_xlnm.Print_Area" localSheetId="2">'UofSC Year 2'!$A$6:$K$76</definedName>
    <definedName name="_xlnm.Print_Area" localSheetId="3">'UofSC Year 3'!$A$6:$K$76</definedName>
    <definedName name="_xlnm.Print_Area" localSheetId="4">'UofSC Year 4'!$A$6:$K$76</definedName>
    <definedName name="_xlnm.Print_Area" localSheetId="5">'UofSC Year 5'!$A$6:$K$76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6" i="20" l="1"/>
  <c r="K67" i="20" s="1"/>
  <c r="K68" i="20" s="1"/>
  <c r="T60" i="20"/>
  <c r="S60" i="20"/>
  <c r="S62" i="20"/>
  <c r="R60" i="20"/>
  <c r="R62" i="20"/>
  <c r="Q60" i="20"/>
  <c r="Q62" i="20"/>
  <c r="P60" i="20"/>
  <c r="P62" i="20"/>
  <c r="U59" i="20"/>
  <c r="U58" i="20"/>
  <c r="K56" i="20"/>
  <c r="K50" i="20"/>
  <c r="K46" i="20"/>
  <c r="I29" i="20"/>
  <c r="H29" i="20"/>
  <c r="G29" i="20"/>
  <c r="K11" i="4"/>
  <c r="K10" i="4"/>
  <c r="R55" i="4"/>
  <c r="Q55" i="4"/>
  <c r="P55" i="4"/>
  <c r="O55" i="4"/>
  <c r="N55" i="4"/>
  <c r="B32" i="4"/>
  <c r="B33" i="4"/>
  <c r="B34" i="4"/>
  <c r="B35" i="4"/>
  <c r="B36" i="4"/>
  <c r="B31" i="4"/>
  <c r="D11" i="18"/>
  <c r="D70" i="18"/>
  <c r="D70" i="17"/>
  <c r="D70" i="13"/>
  <c r="D70" i="1"/>
  <c r="D11" i="17"/>
  <c r="D11" i="15"/>
  <c r="D11" i="13"/>
  <c r="K50" i="1"/>
  <c r="O15" i="1"/>
  <c r="T62" i="20"/>
  <c r="T63" i="20"/>
  <c r="T64" i="20"/>
  <c r="K29" i="20"/>
  <c r="K37" i="20"/>
  <c r="U57" i="20"/>
  <c r="P63" i="20"/>
  <c r="Q63" i="20"/>
  <c r="Q64" i="20"/>
  <c r="R63" i="20"/>
  <c r="R64" i="20"/>
  <c r="S63" i="20"/>
  <c r="S64" i="20"/>
  <c r="U60" i="20"/>
  <c r="K8" i="17"/>
  <c r="K8" i="15"/>
  <c r="D70" i="4"/>
  <c r="K58" i="4"/>
  <c r="K59" i="4"/>
  <c r="K60" i="4"/>
  <c r="K61" i="4"/>
  <c r="K65" i="4"/>
  <c r="K52" i="4"/>
  <c r="K53" i="4"/>
  <c r="K54" i="4"/>
  <c r="K55" i="4"/>
  <c r="K48" i="4"/>
  <c r="K49" i="4"/>
  <c r="K42" i="4"/>
  <c r="K43" i="4"/>
  <c r="K44" i="4"/>
  <c r="K45" i="4"/>
  <c r="K8" i="4"/>
  <c r="G33" i="4"/>
  <c r="K56" i="1"/>
  <c r="K46" i="1"/>
  <c r="K35" i="1"/>
  <c r="K35" i="4" s="1"/>
  <c r="J35" i="1"/>
  <c r="K34" i="1"/>
  <c r="J34" i="1" s="1"/>
  <c r="E33" i="1"/>
  <c r="K33" i="1" s="1"/>
  <c r="J33" i="1" s="1"/>
  <c r="I29" i="1"/>
  <c r="H29" i="1"/>
  <c r="G29" i="1"/>
  <c r="D15" i="1"/>
  <c r="D15" i="4"/>
  <c r="G32" i="4"/>
  <c r="G34" i="4"/>
  <c r="G35" i="4"/>
  <c r="G36" i="4"/>
  <c r="G31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H15" i="4"/>
  <c r="I15" i="4"/>
  <c r="G15" i="4"/>
  <c r="E33" i="4"/>
  <c r="D11" i="4"/>
  <c r="K56" i="18"/>
  <c r="K50" i="18"/>
  <c r="K46" i="18"/>
  <c r="K35" i="18"/>
  <c r="J35" i="18" s="1"/>
  <c r="K34" i="18"/>
  <c r="J34" i="18"/>
  <c r="I29" i="18"/>
  <c r="H29" i="18"/>
  <c r="G29" i="18"/>
  <c r="K56" i="17"/>
  <c r="K50" i="17"/>
  <c r="K46" i="17"/>
  <c r="K46" i="15"/>
  <c r="K46" i="13"/>
  <c r="H29" i="13"/>
  <c r="I29" i="13"/>
  <c r="G29" i="13"/>
  <c r="O15" i="13"/>
  <c r="P33" i="1"/>
  <c r="P34" i="1"/>
  <c r="O25" i="13"/>
  <c r="O26" i="13"/>
  <c r="O27" i="13"/>
  <c r="O28" i="13"/>
  <c r="Q33" i="13"/>
  <c r="P33" i="13"/>
  <c r="Q34" i="13"/>
  <c r="P34" i="13"/>
  <c r="K36" i="13"/>
  <c r="O25" i="1"/>
  <c r="O26" i="1"/>
  <c r="O27" i="1"/>
  <c r="O28" i="1"/>
  <c r="N77" i="4"/>
  <c r="Q61" i="18"/>
  <c r="R61" i="18"/>
  <c r="S61" i="18"/>
  <c r="T61" i="18"/>
  <c r="P61" i="18"/>
  <c r="Q62" i="17"/>
  <c r="R62" i="17"/>
  <c r="S62" i="17"/>
  <c r="T62" i="17"/>
  <c r="P62" i="17"/>
  <c r="Q62" i="15"/>
  <c r="R62" i="15"/>
  <c r="S62" i="15"/>
  <c r="T62" i="15"/>
  <c r="P62" i="15"/>
  <c r="Q61" i="13"/>
  <c r="R61" i="13"/>
  <c r="S61" i="13"/>
  <c r="T61" i="13"/>
  <c r="P61" i="13"/>
  <c r="D25" i="15"/>
  <c r="D26" i="15"/>
  <c r="D27" i="15"/>
  <c r="D28" i="15"/>
  <c r="Q65" i="15"/>
  <c r="O57" i="4"/>
  <c r="P57" i="4"/>
  <c r="Q57" i="4"/>
  <c r="R57" i="4"/>
  <c r="O56" i="4"/>
  <c r="P56" i="4"/>
  <c r="Q56" i="4"/>
  <c r="R56" i="4"/>
  <c r="N57" i="4"/>
  <c r="N56" i="4"/>
  <c r="P60" i="1"/>
  <c r="P62" i="1"/>
  <c r="K35" i="15"/>
  <c r="J35" i="15"/>
  <c r="K35" i="17"/>
  <c r="J35" i="17"/>
  <c r="K34" i="17"/>
  <c r="J34" i="17"/>
  <c r="H29" i="17"/>
  <c r="G29" i="17"/>
  <c r="I29" i="17"/>
  <c r="K34" i="15"/>
  <c r="J34" i="15"/>
  <c r="I29" i="15"/>
  <c r="H29" i="15"/>
  <c r="Q15" i="13"/>
  <c r="Q15" i="15"/>
  <c r="Q16" i="13"/>
  <c r="Q16" i="15"/>
  <c r="Q17" i="13"/>
  <c r="Q17" i="15"/>
  <c r="Q18" i="13"/>
  <c r="Q19" i="13"/>
  <c r="Q19" i="15"/>
  <c r="Q20" i="13"/>
  <c r="Q20" i="15"/>
  <c r="Q20" i="17"/>
  <c r="Q21" i="13"/>
  <c r="Q21" i="15"/>
  <c r="Q22" i="13"/>
  <c r="Q22" i="15"/>
  <c r="Q23" i="13"/>
  <c r="Q23" i="15"/>
  <c r="Q23" i="17"/>
  <c r="Q24" i="13"/>
  <c r="Q24" i="15"/>
  <c r="Q24" i="17"/>
  <c r="Q24" i="18"/>
  <c r="Q25" i="13"/>
  <c r="P25" i="13"/>
  <c r="Q26" i="13"/>
  <c r="P26" i="13"/>
  <c r="K26" i="13"/>
  <c r="Q27" i="13"/>
  <c r="P27" i="13"/>
  <c r="K27" i="13"/>
  <c r="Q28" i="13"/>
  <c r="Q28" i="15"/>
  <c r="Q29" i="13"/>
  <c r="P29" i="13" s="1"/>
  <c r="K31" i="13" s="1"/>
  <c r="Q30" i="13"/>
  <c r="P30" i="13"/>
  <c r="K32" i="13"/>
  <c r="J32" i="13"/>
  <c r="Q31" i="13"/>
  <c r="P31" i="13" s="1"/>
  <c r="E33" i="13"/>
  <c r="K33" i="13" s="1"/>
  <c r="J33" i="13" s="1"/>
  <c r="Q32" i="13"/>
  <c r="P32" i="13"/>
  <c r="K35" i="13"/>
  <c r="J35" i="13" s="1"/>
  <c r="K34" i="13"/>
  <c r="J34" i="13"/>
  <c r="P65" i="15"/>
  <c r="R65" i="15"/>
  <c r="S65" i="15"/>
  <c r="T65" i="15"/>
  <c r="U64" i="15"/>
  <c r="P76" i="15"/>
  <c r="P77" i="15"/>
  <c r="P64" i="13"/>
  <c r="Q64" i="13"/>
  <c r="R64" i="13"/>
  <c r="S64" i="13"/>
  <c r="T64" i="13"/>
  <c r="U63" i="13"/>
  <c r="P75" i="13"/>
  <c r="P76" i="13"/>
  <c r="P64" i="18"/>
  <c r="Q64" i="18"/>
  <c r="R64" i="18"/>
  <c r="S64" i="18"/>
  <c r="T64" i="18"/>
  <c r="U64" i="18"/>
  <c r="U63" i="18"/>
  <c r="P76" i="18"/>
  <c r="P77" i="18"/>
  <c r="U62" i="18"/>
  <c r="R20" i="18"/>
  <c r="R24" i="18"/>
  <c r="R23" i="18"/>
  <c r="R22" i="18"/>
  <c r="R21" i="18"/>
  <c r="R19" i="18"/>
  <c r="R18" i="18"/>
  <c r="R17" i="18"/>
  <c r="R16" i="18"/>
  <c r="R15" i="18"/>
  <c r="P65" i="17"/>
  <c r="U64" i="17"/>
  <c r="P76" i="17"/>
  <c r="P77" i="17"/>
  <c r="Q65" i="17"/>
  <c r="R65" i="17"/>
  <c r="S65" i="17"/>
  <c r="T65" i="17"/>
  <c r="U65" i="17"/>
  <c r="U63" i="17"/>
  <c r="R24" i="17"/>
  <c r="R23" i="17"/>
  <c r="R22" i="17"/>
  <c r="R21" i="17"/>
  <c r="R20" i="17"/>
  <c r="R19" i="17"/>
  <c r="R18" i="17"/>
  <c r="R17" i="17"/>
  <c r="R16" i="17"/>
  <c r="R15" i="17"/>
  <c r="K50" i="15"/>
  <c r="U65" i="15"/>
  <c r="U63" i="15"/>
  <c r="K56" i="15"/>
  <c r="R15" i="15"/>
  <c r="R16" i="15"/>
  <c r="R17" i="15"/>
  <c r="R18" i="15"/>
  <c r="R19" i="15"/>
  <c r="R20" i="15"/>
  <c r="R21" i="15"/>
  <c r="R22" i="15"/>
  <c r="R23" i="15"/>
  <c r="R24" i="15"/>
  <c r="R24" i="13"/>
  <c r="R23" i="13"/>
  <c r="R22" i="13"/>
  <c r="R21" i="13"/>
  <c r="R20" i="13"/>
  <c r="R19" i="13"/>
  <c r="R18" i="13"/>
  <c r="R17" i="13"/>
  <c r="R16" i="13"/>
  <c r="R15" i="13"/>
  <c r="P24" i="1"/>
  <c r="K24" i="1"/>
  <c r="P23" i="1"/>
  <c r="K23" i="1"/>
  <c r="P22" i="1"/>
  <c r="K22" i="1"/>
  <c r="P21" i="1"/>
  <c r="K21" i="1"/>
  <c r="P20" i="1"/>
  <c r="J20" i="1"/>
  <c r="J20" i="4" s="1"/>
  <c r="P19" i="1"/>
  <c r="P18" i="1"/>
  <c r="J18" i="1"/>
  <c r="P17" i="1"/>
  <c r="K17" i="1"/>
  <c r="P16" i="1"/>
  <c r="K16" i="1"/>
  <c r="P15" i="1"/>
  <c r="K15" i="1"/>
  <c r="P25" i="1"/>
  <c r="K25" i="1"/>
  <c r="P26" i="1"/>
  <c r="J26" i="1"/>
  <c r="J26" i="4" s="1"/>
  <c r="P27" i="1"/>
  <c r="K27" i="1"/>
  <c r="P28" i="1"/>
  <c r="K28" i="1"/>
  <c r="P30" i="1"/>
  <c r="K32" i="1"/>
  <c r="J32" i="1"/>
  <c r="P31" i="1"/>
  <c r="S60" i="1"/>
  <c r="T60" i="1"/>
  <c r="T62" i="1"/>
  <c r="Q60" i="1"/>
  <c r="Q62" i="1"/>
  <c r="R60" i="1"/>
  <c r="R62" i="1"/>
  <c r="U59" i="1"/>
  <c r="P71" i="1"/>
  <c r="K56" i="13"/>
  <c r="K50" i="13"/>
  <c r="U62" i="13"/>
  <c r="U64" i="13"/>
  <c r="U58" i="1"/>
  <c r="P7" i="19"/>
  <c r="Q7" i="19"/>
  <c r="M7" i="19"/>
  <c r="N7" i="19"/>
  <c r="K7" i="19"/>
  <c r="J7" i="19"/>
  <c r="G7" i="19"/>
  <c r="H7" i="19"/>
  <c r="D7" i="19"/>
  <c r="E7" i="19"/>
  <c r="B7" i="19"/>
  <c r="D15" i="17"/>
  <c r="O15" i="17"/>
  <c r="C12" i="9"/>
  <c r="G29" i="15"/>
  <c r="P32" i="1"/>
  <c r="K36" i="1"/>
  <c r="J36" i="1"/>
  <c r="J36" i="4" s="1"/>
  <c r="D28" i="4"/>
  <c r="D27" i="4"/>
  <c r="D26" i="4"/>
  <c r="D70" i="15"/>
  <c r="P29" i="1"/>
  <c r="K31" i="1"/>
  <c r="J31" i="1" s="1"/>
  <c r="D25" i="4"/>
  <c r="D12" i="9"/>
  <c r="D13" i="9" s="1"/>
  <c r="D14" i="9" s="1"/>
  <c r="D15" i="9" s="1"/>
  <c r="D16" i="9" s="1"/>
  <c r="U62" i="20"/>
  <c r="K62" i="20"/>
  <c r="U63" i="20"/>
  <c r="K63" i="20"/>
  <c r="P64" i="20"/>
  <c r="J29" i="20"/>
  <c r="K39" i="20"/>
  <c r="K40" i="20"/>
  <c r="C13" i="9"/>
  <c r="C14" i="9"/>
  <c r="C15" i="9" s="1"/>
  <c r="K66" i="15"/>
  <c r="K67" i="15" s="1"/>
  <c r="K66" i="1"/>
  <c r="K66" i="4" s="1"/>
  <c r="K67" i="4" s="1"/>
  <c r="U61" i="18"/>
  <c r="J28" i="1"/>
  <c r="J28" i="4" s="1"/>
  <c r="K50" i="4"/>
  <c r="K46" i="4"/>
  <c r="H29" i="4"/>
  <c r="I29" i="4"/>
  <c r="K56" i="4"/>
  <c r="G29" i="4"/>
  <c r="K26" i="1"/>
  <c r="J27" i="1"/>
  <c r="K20" i="1"/>
  <c r="J21" i="1"/>
  <c r="J22" i="1"/>
  <c r="J15" i="1"/>
  <c r="J23" i="1"/>
  <c r="K18" i="1"/>
  <c r="J16" i="1"/>
  <c r="J24" i="1"/>
  <c r="J17" i="1"/>
  <c r="J25" i="1"/>
  <c r="J25" i="4" s="1"/>
  <c r="J19" i="1"/>
  <c r="U62" i="17"/>
  <c r="Q34" i="15"/>
  <c r="Q34" i="18"/>
  <c r="P34" i="18"/>
  <c r="K36" i="18"/>
  <c r="Q33" i="15"/>
  <c r="Q33" i="18"/>
  <c r="P33" i="18"/>
  <c r="U62" i="15"/>
  <c r="D15" i="13"/>
  <c r="U61" i="13"/>
  <c r="Q58" i="4"/>
  <c r="U57" i="1"/>
  <c r="R58" i="4"/>
  <c r="P24" i="18"/>
  <c r="K24" i="18"/>
  <c r="Q26" i="15"/>
  <c r="P26" i="15"/>
  <c r="K26" i="15"/>
  <c r="P23" i="13"/>
  <c r="J23" i="13"/>
  <c r="U60" i="1"/>
  <c r="N58" i="4"/>
  <c r="Q25" i="15"/>
  <c r="P25" i="15"/>
  <c r="J25" i="15"/>
  <c r="P22" i="13"/>
  <c r="J22" i="13"/>
  <c r="J25" i="13"/>
  <c r="K25" i="13"/>
  <c r="P21" i="13"/>
  <c r="J21" i="13"/>
  <c r="J21" i="4" s="1"/>
  <c r="P28" i="13"/>
  <c r="K28" i="13"/>
  <c r="P20" i="13"/>
  <c r="K20" i="13"/>
  <c r="P28" i="15"/>
  <c r="J28" i="15"/>
  <c r="Q28" i="17"/>
  <c r="Q28" i="18"/>
  <c r="P28" i="18"/>
  <c r="K28" i="18"/>
  <c r="Q27" i="15"/>
  <c r="P27" i="15"/>
  <c r="K27" i="15"/>
  <c r="Q30" i="15"/>
  <c r="Q32" i="15"/>
  <c r="Q32" i="18"/>
  <c r="P32" i="18"/>
  <c r="P20" i="15"/>
  <c r="K20" i="15"/>
  <c r="P16" i="13"/>
  <c r="J16" i="13"/>
  <c r="P24" i="13"/>
  <c r="K24" i="13"/>
  <c r="P58" i="4"/>
  <c r="O58" i="4"/>
  <c r="P18" i="13"/>
  <c r="K18" i="13"/>
  <c r="N78" i="4"/>
  <c r="P72" i="1"/>
  <c r="Q66" i="13"/>
  <c r="Q67" i="13"/>
  <c r="Q63" i="1"/>
  <c r="Q64" i="1"/>
  <c r="P63" i="1"/>
  <c r="P64" i="1"/>
  <c r="D15" i="18"/>
  <c r="O15" i="18"/>
  <c r="P17" i="13"/>
  <c r="J17" i="13"/>
  <c r="J26" i="13"/>
  <c r="P24" i="17"/>
  <c r="J24" i="17"/>
  <c r="P24" i="15"/>
  <c r="J24" i="15"/>
  <c r="Q19" i="17"/>
  <c r="P19" i="15"/>
  <c r="Q22" i="17"/>
  <c r="P22" i="15"/>
  <c r="J22" i="15"/>
  <c r="P23" i="15"/>
  <c r="K23" i="15"/>
  <c r="P19" i="13"/>
  <c r="J19" i="13"/>
  <c r="J27" i="13"/>
  <c r="J27" i="4" s="1"/>
  <c r="Q23" i="18"/>
  <c r="P23" i="18"/>
  <c r="P23" i="17"/>
  <c r="R66" i="13"/>
  <c r="R67" i="15"/>
  <c r="R67" i="17"/>
  <c r="J36" i="13"/>
  <c r="Q20" i="18"/>
  <c r="P20" i="18"/>
  <c r="K20" i="18"/>
  <c r="P20" i="17"/>
  <c r="P21" i="15"/>
  <c r="J21" i="15"/>
  <c r="Q21" i="17"/>
  <c r="T63" i="1"/>
  <c r="T64" i="1"/>
  <c r="T66" i="13"/>
  <c r="T67" i="15"/>
  <c r="P66" i="13"/>
  <c r="S62" i="1"/>
  <c r="U62" i="1"/>
  <c r="K62" i="1"/>
  <c r="R63" i="1"/>
  <c r="R64" i="1"/>
  <c r="Q18" i="15"/>
  <c r="P16" i="15"/>
  <c r="J16" i="15"/>
  <c r="Q16" i="17"/>
  <c r="Q17" i="17"/>
  <c r="P17" i="15"/>
  <c r="Q15" i="17"/>
  <c r="Q15" i="18"/>
  <c r="P15" i="18"/>
  <c r="P15" i="15"/>
  <c r="K15" i="15"/>
  <c r="P15" i="13"/>
  <c r="J15" i="13"/>
  <c r="D15" i="15"/>
  <c r="O15" i="15"/>
  <c r="U64" i="20"/>
  <c r="K64" i="20"/>
  <c r="B13" i="9"/>
  <c r="K66" i="13"/>
  <c r="P77" i="13" s="1"/>
  <c r="P78" i="13" s="1"/>
  <c r="P79" i="13" s="1"/>
  <c r="J23" i="18"/>
  <c r="J23" i="4" s="1"/>
  <c r="K23" i="18"/>
  <c r="J15" i="18"/>
  <c r="K15" i="18"/>
  <c r="N79" i="4"/>
  <c r="K66" i="17"/>
  <c r="K67" i="17" s="1"/>
  <c r="K29" i="1"/>
  <c r="P30" i="15"/>
  <c r="K32" i="15"/>
  <c r="Q30" i="18"/>
  <c r="P30" i="18"/>
  <c r="J20" i="18"/>
  <c r="J28" i="18"/>
  <c r="J24" i="18"/>
  <c r="P33" i="15"/>
  <c r="Q33" i="17"/>
  <c r="P33" i="17"/>
  <c r="P34" i="15"/>
  <c r="K36" i="15"/>
  <c r="Q34" i="17"/>
  <c r="P34" i="17"/>
  <c r="K36" i="17"/>
  <c r="K23" i="13"/>
  <c r="K22" i="13"/>
  <c r="J26" i="15"/>
  <c r="Q26" i="17"/>
  <c r="Q26" i="18"/>
  <c r="P26" i="18"/>
  <c r="K26" i="18"/>
  <c r="Q27" i="17"/>
  <c r="Q27" i="18"/>
  <c r="P27" i="18"/>
  <c r="K27" i="18"/>
  <c r="Q25" i="17"/>
  <c r="P25" i="17"/>
  <c r="K21" i="13"/>
  <c r="K16" i="13"/>
  <c r="K25" i="15"/>
  <c r="K28" i="15"/>
  <c r="S58" i="4"/>
  <c r="J20" i="13"/>
  <c r="P28" i="17"/>
  <c r="J28" i="17"/>
  <c r="J28" i="13"/>
  <c r="K17" i="13"/>
  <c r="Q30" i="17"/>
  <c r="P30" i="17"/>
  <c r="K32" i="17"/>
  <c r="J32" i="17"/>
  <c r="J32" i="4" s="1"/>
  <c r="K24" i="15"/>
  <c r="J27" i="15"/>
  <c r="J20" i="15"/>
  <c r="J24" i="13"/>
  <c r="Q67" i="15"/>
  <c r="Q68" i="15"/>
  <c r="J18" i="13"/>
  <c r="Q68" i="13"/>
  <c r="J23" i="15"/>
  <c r="P32" i="15"/>
  <c r="Q32" i="17"/>
  <c r="K22" i="15"/>
  <c r="K24" i="17"/>
  <c r="K21" i="15"/>
  <c r="K16" i="15"/>
  <c r="Q22" i="18"/>
  <c r="P22" i="18"/>
  <c r="K22" i="18"/>
  <c r="P22" i="17"/>
  <c r="K19" i="13"/>
  <c r="J19" i="15"/>
  <c r="K19" i="15"/>
  <c r="Q19" i="18"/>
  <c r="P19" i="18"/>
  <c r="K19" i="18"/>
  <c r="P19" i="17"/>
  <c r="R68" i="17"/>
  <c r="R69" i="17"/>
  <c r="R66" i="18"/>
  <c r="P59" i="4"/>
  <c r="T68" i="15"/>
  <c r="T69" i="15"/>
  <c r="T67" i="17"/>
  <c r="T66" i="18"/>
  <c r="R68" i="15"/>
  <c r="R69" i="15"/>
  <c r="P67" i="13"/>
  <c r="P67" i="15"/>
  <c r="R67" i="13"/>
  <c r="R68" i="13"/>
  <c r="S66" i="13"/>
  <c r="U66" i="13"/>
  <c r="K62" i="13"/>
  <c r="T67" i="13"/>
  <c r="T68" i="13"/>
  <c r="Q21" i="18"/>
  <c r="P21" i="18"/>
  <c r="K21" i="18"/>
  <c r="P21" i="17"/>
  <c r="K23" i="17"/>
  <c r="J23" i="17"/>
  <c r="Q18" i="17"/>
  <c r="P18" i="15"/>
  <c r="J20" i="17"/>
  <c r="K20" i="17"/>
  <c r="K20" i="4"/>
  <c r="S63" i="1"/>
  <c r="U63" i="1"/>
  <c r="K63" i="1"/>
  <c r="J15" i="15"/>
  <c r="J15" i="4" s="1"/>
  <c r="K15" i="13"/>
  <c r="Q16" i="18"/>
  <c r="P16" i="18"/>
  <c r="K16" i="18"/>
  <c r="P16" i="17"/>
  <c r="K17" i="15"/>
  <c r="J17" i="15"/>
  <c r="Q17" i="18"/>
  <c r="P17" i="18"/>
  <c r="K17" i="18"/>
  <c r="P17" i="17"/>
  <c r="P15" i="17"/>
  <c r="K64" i="1"/>
  <c r="K24" i="4"/>
  <c r="J36" i="15"/>
  <c r="J32" i="15"/>
  <c r="K23" i="4"/>
  <c r="J17" i="18"/>
  <c r="J22" i="18"/>
  <c r="J26" i="18"/>
  <c r="J16" i="18"/>
  <c r="J19" i="18"/>
  <c r="J21" i="18"/>
  <c r="J27" i="18"/>
  <c r="K29" i="13"/>
  <c r="P26" i="17"/>
  <c r="K26" i="17"/>
  <c r="Q25" i="18"/>
  <c r="P25" i="18"/>
  <c r="K25" i="18"/>
  <c r="P27" i="17"/>
  <c r="K27" i="17"/>
  <c r="K28" i="17"/>
  <c r="K28" i="4"/>
  <c r="Q67" i="17"/>
  <c r="Q66" i="18"/>
  <c r="Q69" i="15"/>
  <c r="P32" i="17"/>
  <c r="S64" i="1"/>
  <c r="K22" i="17"/>
  <c r="J22" i="17"/>
  <c r="J22" i="4" s="1"/>
  <c r="J19" i="17"/>
  <c r="K19" i="17"/>
  <c r="T67" i="18"/>
  <c r="T68" i="18"/>
  <c r="K25" i="17"/>
  <c r="J25" i="17"/>
  <c r="T68" i="17"/>
  <c r="T69" i="17"/>
  <c r="S67" i="13"/>
  <c r="U67" i="13"/>
  <c r="K63" i="13"/>
  <c r="R59" i="4"/>
  <c r="Q18" i="18"/>
  <c r="P18" i="18"/>
  <c r="K18" i="18"/>
  <c r="P18" i="17"/>
  <c r="U64" i="1"/>
  <c r="J21" i="17"/>
  <c r="K21" i="17"/>
  <c r="R67" i="18"/>
  <c r="R68" i="18"/>
  <c r="S67" i="15"/>
  <c r="P68" i="13"/>
  <c r="P68" i="15"/>
  <c r="P69" i="15"/>
  <c r="P67" i="17"/>
  <c r="P66" i="18"/>
  <c r="K18" i="15"/>
  <c r="J18" i="15"/>
  <c r="J16" i="17"/>
  <c r="K16" i="17"/>
  <c r="K17" i="17"/>
  <c r="J17" i="17"/>
  <c r="J15" i="17"/>
  <c r="K15" i="17"/>
  <c r="K15" i="4"/>
  <c r="K66" i="18"/>
  <c r="K67" i="18" s="1"/>
  <c r="K16" i="4"/>
  <c r="K27" i="4"/>
  <c r="K17" i="4"/>
  <c r="K22" i="4"/>
  <c r="K21" i="4"/>
  <c r="K19" i="4"/>
  <c r="K26" i="4"/>
  <c r="K29" i="15"/>
  <c r="K36" i="4"/>
  <c r="K32" i="18"/>
  <c r="K32" i="4"/>
  <c r="J25" i="18"/>
  <c r="K25" i="4"/>
  <c r="J18" i="18"/>
  <c r="J26" i="17"/>
  <c r="J27" i="17"/>
  <c r="S68" i="13"/>
  <c r="U68" i="13"/>
  <c r="O59" i="4"/>
  <c r="Q67" i="18"/>
  <c r="Q68" i="18"/>
  <c r="Q68" i="17"/>
  <c r="Q69" i="17"/>
  <c r="J36" i="17"/>
  <c r="P67" i="18"/>
  <c r="N59" i="4"/>
  <c r="K64" i="13"/>
  <c r="S67" i="17"/>
  <c r="S66" i="18"/>
  <c r="J18" i="17"/>
  <c r="K18" i="17"/>
  <c r="K29" i="17"/>
  <c r="S68" i="15"/>
  <c r="U68" i="15"/>
  <c r="K63" i="15"/>
  <c r="P68" i="17"/>
  <c r="P69" i="17"/>
  <c r="U67" i="15"/>
  <c r="K62" i="15"/>
  <c r="K29" i="18"/>
  <c r="K18" i="4"/>
  <c r="K29" i="4"/>
  <c r="J32" i="18"/>
  <c r="J36" i="18"/>
  <c r="S69" i="15"/>
  <c r="U69" i="15"/>
  <c r="S67" i="18"/>
  <c r="U67" i="18"/>
  <c r="K63" i="18"/>
  <c r="U66" i="18"/>
  <c r="K62" i="18"/>
  <c r="K64" i="15"/>
  <c r="S68" i="17"/>
  <c r="U68" i="17"/>
  <c r="K63" i="17"/>
  <c r="U67" i="17"/>
  <c r="K62" i="17"/>
  <c r="P68" i="18"/>
  <c r="Q59" i="4"/>
  <c r="K62" i="4"/>
  <c r="K63" i="4"/>
  <c r="S68" i="18"/>
  <c r="U68" i="18"/>
  <c r="S69" i="17"/>
  <c r="U69" i="17"/>
  <c r="K64" i="18"/>
  <c r="K64" i="17"/>
  <c r="K64" i="4"/>
  <c r="D16" i="18"/>
  <c r="O16" i="18"/>
  <c r="D16" i="17"/>
  <c r="O16" i="17"/>
  <c r="D16" i="13"/>
  <c r="O16" i="13"/>
  <c r="D16" i="15"/>
  <c r="O16" i="15"/>
  <c r="O16" i="1"/>
  <c r="D16" i="4"/>
  <c r="D17" i="17"/>
  <c r="O17" i="17"/>
  <c r="D17" i="15"/>
  <c r="O17" i="15"/>
  <c r="D17" i="13"/>
  <c r="O17" i="13"/>
  <c r="D17" i="18"/>
  <c r="O17" i="18"/>
  <c r="D17" i="4"/>
  <c r="O17" i="1"/>
  <c r="D18" i="18"/>
  <c r="O18" i="18"/>
  <c r="D18" i="17"/>
  <c r="O18" i="17"/>
  <c r="D18" i="15"/>
  <c r="O18" i="15"/>
  <c r="D18" i="13"/>
  <c r="O18" i="13"/>
  <c r="O18" i="1"/>
  <c r="D18" i="4"/>
  <c r="D19" i="17"/>
  <c r="O19" i="17"/>
  <c r="D19" i="15"/>
  <c r="O19" i="15"/>
  <c r="D19" i="18"/>
  <c r="O19" i="18"/>
  <c r="D19" i="13"/>
  <c r="O19" i="13"/>
  <c r="O19" i="1"/>
  <c r="D19" i="4"/>
  <c r="D20" i="15"/>
  <c r="O20" i="15"/>
  <c r="D20" i="13"/>
  <c r="O20" i="13"/>
  <c r="D20" i="18"/>
  <c r="O20" i="18"/>
  <c r="D20" i="17"/>
  <c r="O20" i="17"/>
  <c r="O20" i="1"/>
  <c r="D20" i="4"/>
  <c r="D21" i="15"/>
  <c r="O21" i="15"/>
  <c r="D21" i="13"/>
  <c r="O21" i="13"/>
  <c r="D21" i="17"/>
  <c r="O21" i="17"/>
  <c r="D21" i="4"/>
  <c r="O21" i="1"/>
  <c r="D21" i="18"/>
  <c r="O21" i="18"/>
  <c r="D22" i="18"/>
  <c r="O22" i="18"/>
  <c r="D22" i="17"/>
  <c r="O22" i="17"/>
  <c r="D22" i="4"/>
  <c r="O22" i="1"/>
  <c r="D22" i="13"/>
  <c r="O22" i="13"/>
  <c r="D22" i="15"/>
  <c r="O22" i="15"/>
  <c r="D23" i="18"/>
  <c r="O23" i="18"/>
  <c r="D23" i="15"/>
  <c r="O23" i="15"/>
  <c r="D23" i="13"/>
  <c r="O23" i="13"/>
  <c r="D23" i="4"/>
  <c r="O23" i="1"/>
  <c r="D23" i="17"/>
  <c r="O23" i="17"/>
  <c r="D24" i="13"/>
  <c r="O24" i="13"/>
  <c r="D24" i="15"/>
  <c r="O24" i="15"/>
  <c r="D24" i="18"/>
  <c r="O24" i="18"/>
  <c r="O24" i="1"/>
  <c r="D24" i="4"/>
  <c r="D24" i="17"/>
  <c r="O24" i="17"/>
  <c r="Q31" i="15" l="1"/>
  <c r="Q29" i="15"/>
  <c r="K34" i="4"/>
  <c r="J34" i="4"/>
  <c r="J35" i="4"/>
  <c r="B14" i="9"/>
  <c r="C16" i="9"/>
  <c r="B16" i="9" s="1"/>
  <c r="B15" i="9"/>
  <c r="K75" i="20"/>
  <c r="Q11" i="20" s="1"/>
  <c r="E70" i="20"/>
  <c r="K69" i="20" s="1"/>
  <c r="K70" i="20" s="1"/>
  <c r="K71" i="20" s="1"/>
  <c r="K73" i="20" s="1"/>
  <c r="P78" i="15"/>
  <c r="P79" i="15" s="1"/>
  <c r="P80" i="15" s="1"/>
  <c r="P78" i="18"/>
  <c r="P79" i="18" s="1"/>
  <c r="P80" i="18" s="1"/>
  <c r="P73" i="1"/>
  <c r="K67" i="13"/>
  <c r="K67" i="1"/>
  <c r="P78" i="17"/>
  <c r="P79" i="17" s="1"/>
  <c r="P80" i="17" s="1"/>
  <c r="J19" i="4"/>
  <c r="J24" i="4"/>
  <c r="J16" i="4"/>
  <c r="J17" i="4"/>
  <c r="J18" i="4"/>
  <c r="J29" i="4"/>
  <c r="J29" i="13"/>
  <c r="J29" i="1"/>
  <c r="J29" i="15"/>
  <c r="J29" i="17"/>
  <c r="J29" i="18"/>
  <c r="K39" i="1"/>
  <c r="K37" i="13"/>
  <c r="J31" i="13"/>
  <c r="K37" i="1"/>
  <c r="Q31" i="18" l="1"/>
  <c r="P31" i="15"/>
  <c r="E33" i="15" s="1"/>
  <c r="K33" i="15" s="1"/>
  <c r="J33" i="15" s="1"/>
  <c r="Q31" i="17"/>
  <c r="Q29" i="17"/>
  <c r="P29" i="17" s="1"/>
  <c r="K31" i="17" s="1"/>
  <c r="Q29" i="18"/>
  <c r="P29" i="18" s="1"/>
  <c r="K31" i="18" s="1"/>
  <c r="P29" i="15"/>
  <c r="K31" i="15" s="1"/>
  <c r="N80" i="4"/>
  <c r="P74" i="1"/>
  <c r="K40" i="1"/>
  <c r="K68" i="1" s="1"/>
  <c r="K75" i="1" s="1"/>
  <c r="K39" i="13"/>
  <c r="K40" i="13" s="1"/>
  <c r="K68" i="13" s="1"/>
  <c r="P31" i="17" l="1"/>
  <c r="E33" i="17"/>
  <c r="K33" i="17" s="1"/>
  <c r="P31" i="18"/>
  <c r="E33" i="18"/>
  <c r="K33" i="18" s="1"/>
  <c r="J33" i="18" s="1"/>
  <c r="K37" i="17"/>
  <c r="J31" i="17"/>
  <c r="J31" i="18"/>
  <c r="K39" i="18" s="1"/>
  <c r="J31" i="15"/>
  <c r="K31" i="4"/>
  <c r="K37" i="15"/>
  <c r="E70" i="1"/>
  <c r="K69" i="1" s="1"/>
  <c r="K70" i="1" s="1"/>
  <c r="K71" i="1" s="1"/>
  <c r="K73" i="1" s="1"/>
  <c r="P75" i="1"/>
  <c r="N82" i="4" s="1"/>
  <c r="N81" i="4"/>
  <c r="E70" i="13"/>
  <c r="K69" i="13" s="1"/>
  <c r="K70" i="13" s="1"/>
  <c r="K71" i="13" s="1"/>
  <c r="K73" i="13" s="1"/>
  <c r="K75" i="13"/>
  <c r="Q11" i="1"/>
  <c r="N64" i="4"/>
  <c r="J33" i="17" l="1"/>
  <c r="J33" i="4" s="1"/>
  <c r="K33" i="4"/>
  <c r="K37" i="4"/>
  <c r="K37" i="18"/>
  <c r="K40" i="18" s="1"/>
  <c r="K68" i="18" s="1"/>
  <c r="J31" i="4"/>
  <c r="K39" i="15"/>
  <c r="K40" i="15" s="1"/>
  <c r="K68" i="15" s="1"/>
  <c r="N65" i="4"/>
  <c r="Q10" i="13"/>
  <c r="K39" i="4" l="1"/>
  <c r="K40" i="4" s="1"/>
  <c r="K68" i="4" s="1"/>
  <c r="E70" i="4" s="1"/>
  <c r="K69" i="4" s="1"/>
  <c r="K70" i="4" s="1"/>
  <c r="K71" i="4" s="1"/>
  <c r="K73" i="4" s="1"/>
  <c r="K39" i="17"/>
  <c r="K40" i="17" s="1"/>
  <c r="K68" i="17" s="1"/>
  <c r="E70" i="17" s="1"/>
  <c r="K69" i="17" s="1"/>
  <c r="K70" i="17" s="1"/>
  <c r="K71" i="17" s="1"/>
  <c r="K73" i="17" s="1"/>
  <c r="K75" i="18"/>
  <c r="E70" i="18"/>
  <c r="K69" i="18" s="1"/>
  <c r="K70" i="18" s="1"/>
  <c r="K71" i="18" s="1"/>
  <c r="K73" i="18" s="1"/>
  <c r="K75" i="15"/>
  <c r="E70" i="15"/>
  <c r="K75" i="17" l="1"/>
  <c r="N67" i="4" s="1"/>
  <c r="N66" i="4"/>
  <c r="Q10" i="15"/>
  <c r="N68" i="4"/>
  <c r="Q11" i="18"/>
  <c r="K69" i="15"/>
  <c r="K70" i="15" s="1"/>
  <c r="K71" i="15" s="1"/>
  <c r="K73" i="15" s="1"/>
  <c r="L73" i="4" s="1"/>
  <c r="F70" i="4"/>
  <c r="Q10" i="17" l="1"/>
  <c r="N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86A2A0F9-DC1D-428D-B25F-40053BE1B1F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Q13" authorId="0" shapeId="0" xr:uid="{0A8E05F4-13D0-4704-971B-7C6E3EB9D5C8}">
      <text>
        <r>
          <rPr>
            <b/>
            <sz val="9"/>
            <color indexed="81"/>
            <rFont val="Tahoma"/>
            <family val="2"/>
          </rPr>
          <t xml:space="preserve">CS: Base Salary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5A23A57B-753C-4186-9BFF-3A70F60371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058A33-97B8-47C3-9289-9220F5E92FF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E018F623-29A9-4A1C-8D70-F470B27E8C1F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6B826504-4A5F-40A4-B8D6-7029F4802C2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1917220B-74C1-4C0E-9714-A43549A95F72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0670FD66-66F6-4225-B65F-7222252BB74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E98F01F0-33BD-4194-B135-3FDF92E55B03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EB933AD9-A0CD-4C61-A48D-C9698EDEDF1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CF396A7A-2729-4892-BC3A-609C5D74DDC5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402985B0-B2DC-469D-A9E5-26319ED060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0557BCB3-72F7-45E1-8DF4-4EF93B14CD8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70575BB6-FADD-4565-B9D0-CE55F96A6E56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O69" authorId="1" shapeId="0" xr:uid="{D4200042-ECD8-43AE-8775-516610C28CB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All the numbers you need for the Modular budget forms in Cayuse and Assist are in this box. </t>
        </r>
      </text>
    </comment>
    <comment ref="E70" authorId="0" shapeId="0" xr:uid="{9B7FBC0A-59BF-4F68-A231-710AA5ACF05F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0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O66" authorId="0" shapeId="0" xr:uid="{59FDB51E-3949-461F-A5E9-23E8E0C14A44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amount used in 1st year did not reach $25k, continue through the years until it equals $25k.
</t>
        </r>
      </text>
    </comment>
    <comment ref="P74" authorId="1" shapeId="0" xr:uid="{7F04846C-7F18-4FBB-939A-4DDF1E7D4C3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</authors>
  <commentList>
    <comment ref="O74" authorId="0" shapeId="0" xr:uid="{BB853ED8-F42A-4BB8-AF98-57B73CF4FCB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D6970AFB-0B45-4880-9C30-7718572E75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K46" authorId="0" shapeId="0" xr:uid="{94964C78-9D4A-4920-A831-0F72C742F3E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F7FEF0-F60B-4CDB-A126-53A3693140B7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6CF81B39-BCA9-4D57-B734-EEC21B1C41B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F53E0A08-B005-4232-A65A-425D2C9E264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52E7133A-C1A1-4F0D-ACD3-21A903DD95C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530284CB-C106-4B84-A319-01DC3B1EE3EE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CA4B7D87-0A11-43B9-947D-C423D2552C6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ACA80512-672D-442C-A43D-DECE881F373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96C30EB3-55F6-46DB-AC49-723D51CCCFB1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B30BA4AC-5FBF-4B61-8B0A-58974AE0990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173A3753-FA50-4E56-ADDB-34A9D928A8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4FEE0392-DB90-44E0-8E30-7EA9AD264F8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E70" authorId="0" shapeId="0" xr:uid="{6D630427-C5B0-4BA4-8B3E-C1E0DF3143CE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<sst xmlns="http://schemas.openxmlformats.org/spreadsheetml/2006/main" count="1030" uniqueCount="297">
  <si>
    <t>Instructions:</t>
  </si>
  <si>
    <t>NOTES:</t>
  </si>
  <si>
    <t>Enter information in the yellow cells only</t>
  </si>
  <si>
    <t>1. Choose the appointment in column R from the drop down menu then enter the Base Salary.  Appointments 9-11 months use ACAD / SUMR person-months. Appointments 11.5-12 months use CAL person-months.</t>
  </si>
  <si>
    <t>Green cells are locked with formulas</t>
  </si>
  <si>
    <t xml:space="preserve">2. Only enter information in YELLOW cells.  The GREEN spaces are locked with formulas and will cause the spreadsheet to not work properly if overwritten. </t>
  </si>
  <si>
    <t>Pink cells are locked with formulas for subcontracts</t>
  </si>
  <si>
    <t xml:space="preserve">3. Fill in the subcontract worktables on the right to get the subcontract into the budget.  USC uses the first $25000 of EACH subcontract over the course of the proposed period in our calculation for IDC.  </t>
  </si>
  <si>
    <t>BUDGET YEAR 1</t>
  </si>
  <si>
    <t>This cell contains DIRECT COST ONLY (including subcontracts)</t>
  </si>
  <si>
    <t xml:space="preserve">4. If you do not need all 5 years, either leave the other years blank or "hide" the tabs.  Do not delete the other years as it will cause the summary page to malfunction. </t>
  </si>
  <si>
    <t>LEGAL ORGANIZATION</t>
  </si>
  <si>
    <t>Congressional District  SC-006</t>
  </si>
  <si>
    <t>Project Period (months)</t>
  </si>
  <si>
    <t>MODULAR BUDGET CALCULATIONS</t>
  </si>
  <si>
    <t xml:space="preserve">5. To change IDC, Tuition, or Undergraduate Hourly rates, go to the RATES tab. </t>
  </si>
  <si>
    <t>UNIVERSITY OF SOUTH CAROLINA</t>
  </si>
  <si>
    <t>UofSC UEI: J22LNTMEDP73</t>
  </si>
  <si>
    <t xml:space="preserve">6. The latest version of this spreadsheet, as well as other helpful grant information, can be found on the ASPH OoR PI Toolbox website. </t>
  </si>
  <si>
    <t>1600 Hampton Street , Suite 414, Columbia, SC 29208-0000</t>
  </si>
  <si>
    <t>Start / End Dates</t>
  </si>
  <si>
    <t>Latest Budget Template</t>
  </si>
  <si>
    <t>PRINCIPAL INVESTIGATOR/PROJECT DIRECTOR</t>
  </si>
  <si>
    <t>From:</t>
  </si>
  <si>
    <t>→</t>
  </si>
  <si>
    <t>To:</t>
  </si>
  <si>
    <t>YEAR 1 TOTAL DIRECT COST</t>
  </si>
  <si>
    <t>NIH CAP 2022</t>
  </si>
  <si>
    <t>A. SENIOR PERSONNEL: PI/PD, Co-PI's, Faculty and Other Senior Associates</t>
  </si>
  <si>
    <t>9 mo</t>
  </si>
  <si>
    <t>Person-mos.</t>
  </si>
  <si>
    <t>Funds Requested</t>
  </si>
  <si>
    <t>FEDERAL</t>
  </si>
  <si>
    <t>ANNUAL</t>
  </si>
  <si>
    <t>Dropdown Menu</t>
  </si>
  <si>
    <t>12mo</t>
  </si>
  <si>
    <t>USC PERSONNEL ONLY</t>
  </si>
  <si>
    <t>ROLE OR DEPT</t>
  </si>
  <si>
    <t>CAL</t>
  </si>
  <si>
    <t>ACAD</t>
  </si>
  <si>
    <t>SUMR</t>
  </si>
  <si>
    <t>Fringe</t>
  </si>
  <si>
    <t>1st year salaries</t>
  </si>
  <si>
    <t>Monthly</t>
  </si>
  <si>
    <t>SALARY</t>
  </si>
  <si>
    <t>APPOINTMENT</t>
  </si>
  <si>
    <t>Appointments 9-11 months use ACAD / SUMR person-months</t>
  </si>
  <si>
    <t xml:space="preserve"> </t>
  </si>
  <si>
    <t>Appointments 11.5-12 months use CAL person-months</t>
  </si>
  <si>
    <t>Postdoc</t>
  </si>
  <si>
    <t>TOTAL SENIOR PERSONNEL</t>
  </si>
  <si>
    <t>Other Professional</t>
  </si>
  <si>
    <t xml:space="preserve">B.  </t>
  </si>
  <si>
    <t>OTHER PERSONNEL (Show Quantity in Column B)</t>
  </si>
  <si>
    <t>OTHER PROFESSIONAL</t>
  </si>
  <si>
    <t>months</t>
  </si>
  <si>
    <t>Graduate Students</t>
  </si>
  <si>
    <t>Undergraduate Students</t>
  </si>
  <si>
    <t>GRADUATE STUDENTS</t>
  </si>
  <si>
    <t xml:space="preserve"> @ month</t>
  </si>
  <si>
    <t>Undergraduate Students Not Enrolled</t>
  </si>
  <si>
    <t>UNDERGRADUATE STUDENTS</t>
  </si>
  <si>
    <t>weeks</t>
  </si>
  <si>
    <t>Secretary /Clerical</t>
  </si>
  <si>
    <t>UNDERGRAD SUMMER / NOT ENROLLED(May 16-Aug 16)</t>
  </si>
  <si>
    <t>SECRETARIAL - CLERICAL</t>
  </si>
  <si>
    <t xml:space="preserve">TOTAL SALARIES &amp; WAGES  (A+B)   </t>
  </si>
  <si>
    <t>C. FRINGE BENEFITS</t>
  </si>
  <si>
    <t xml:space="preserve">TOTAL FRINGE   </t>
  </si>
  <si>
    <t xml:space="preserve">TOTAL SALARIES, WAGES AND FRINGE BENEFITS (A+B+C)    </t>
  </si>
  <si>
    <t xml:space="preserve">D. PERMANENT EQUIPMENT  (LIST ITEM AND DOLLAR AMOUNT FOR EACH ITEM.) </t>
  </si>
  <si>
    <t>Description</t>
  </si>
  <si>
    <t>Amounts</t>
  </si>
  <si>
    <t>Equipment is defined as a single</t>
  </si>
  <si>
    <t>item with the acquistion cost greater</t>
  </si>
  <si>
    <t>than $5000, Useful life of more than 1 year</t>
  </si>
  <si>
    <t xml:space="preserve">TOTAL PERMANENT EQUIPMENT   </t>
  </si>
  <si>
    <t>E. Travel</t>
  </si>
  <si>
    <t>1.  DOMESTIC  (INCL. CANADA AND U.S. POSSESSIONS)</t>
  </si>
  <si>
    <t>2.  FOREIGN</t>
  </si>
  <si>
    <t xml:space="preserve">TOTAL TRAVEL   </t>
  </si>
  <si>
    <t>F. TRAINEE / PARTICIPANT COST  - SPECIFIC CALLS ONLY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</si>
  <si>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</si>
  <si>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</si>
  <si>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</si>
  <si>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</si>
  <si>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O</t>
  </si>
  <si>
    <t>P</t>
  </si>
  <si>
    <t>Q</t>
  </si>
  <si>
    <t>R</t>
  </si>
  <si>
    <t xml:space="preserve">S </t>
  </si>
  <si>
    <t>T</t>
  </si>
  <si>
    <t>U</t>
  </si>
  <si>
    <t>TOTAL PARTICIPANTS</t>
  </si>
  <si>
    <t xml:space="preserve">TOTAL COST   </t>
  </si>
  <si>
    <t>SUB #1</t>
  </si>
  <si>
    <t>SUB #2</t>
  </si>
  <si>
    <t>SUB #3</t>
  </si>
  <si>
    <t>SUB #4</t>
  </si>
  <si>
    <t>SUB #5</t>
  </si>
  <si>
    <t>Totals</t>
  </si>
  <si>
    <t>G. OTHER COSTS</t>
  </si>
  <si>
    <t>SUBCONTRACT WORK TABLES</t>
  </si>
  <si>
    <t>MATERIALS AND SUPPLIES       (Chemicals, gases)</t>
  </si>
  <si>
    <t>DIRECT COST</t>
  </si>
  <si>
    <t>PUBLICATION COSTS/DOCUMENTATION/DISSEMINATION</t>
  </si>
  <si>
    <t>INDIRECT COST</t>
  </si>
  <si>
    <t>CONSULTANT SERVICES</t>
  </si>
  <si>
    <t>TOTAL</t>
  </si>
  <si>
    <t>CONTRACTUAL SERVICES</t>
  </si>
  <si>
    <t>Total for all subs</t>
  </si>
  <si>
    <t xml:space="preserve">SUBCONTRACTS    </t>
  </si>
  <si>
    <t>First $25,000 per subcontract</t>
  </si>
  <si>
    <t>Up to First $25000</t>
  </si>
  <si>
    <t xml:space="preserve">                                                           OVER $25,000</t>
  </si>
  <si>
    <t>Over $25,000 per subcontract</t>
  </si>
  <si>
    <t xml:space="preserve">Remaining </t>
  </si>
  <si>
    <t xml:space="preserve">TOTAL SUBCONTACTS   </t>
  </si>
  <si>
    <t>OTHER</t>
  </si>
  <si>
    <t>.</t>
  </si>
  <si>
    <t>GRADUATE STUDENT TUITION (INCLUDING HEALTH INSURANCE)</t>
  </si>
  <si>
    <t xml:space="preserve">TOTAL OTHER DIRECT COSTS   </t>
  </si>
  <si>
    <t>H. TOTAL DIRECT COSTS (A THROUGH G)</t>
  </si>
  <si>
    <t>I.</t>
  </si>
  <si>
    <t>INDIRECT COSTS  (RATE * MTDC)</t>
  </si>
  <si>
    <t xml:space="preserve">Modular Budget </t>
  </si>
  <si>
    <t xml:space="preserve">TOTAL INDIRECT COSTS   </t>
  </si>
  <si>
    <t>Modular module</t>
  </si>
  <si>
    <t>J. TOTAL DIRECT AND INDIRECT COSTS (H+I)</t>
  </si>
  <si>
    <t>Subcontract IDC</t>
  </si>
  <si>
    <t>K.</t>
  </si>
  <si>
    <t>AMOUNT OF ANY REQUIRED COST SHARING FROM NON-FEDERAL SOURCES</t>
  </si>
  <si>
    <t>Total Direct Costs</t>
  </si>
  <si>
    <t>L. TOTAL COST OF PROJECT (J+K)</t>
  </si>
  <si>
    <t>MTDC Indirect Base (F&amp;A)</t>
  </si>
  <si>
    <t>USC IDC</t>
  </si>
  <si>
    <t>Total Cost of Project</t>
  </si>
  <si>
    <t>(SUBTRACTING SUB IDC)</t>
  </si>
  <si>
    <t>BUDGET YEAR 2</t>
  </si>
  <si>
    <t>ORGANIZATION</t>
  </si>
  <si>
    <t>YEAR 2 TOTAL DIRECT COST</t>
  </si>
  <si>
    <t>2nd year salaries</t>
  </si>
  <si>
    <t>Sub's budget used for IDC calculations</t>
  </si>
  <si>
    <t>BUDGET YEAR 3</t>
  </si>
  <si>
    <t>YEAR 3 TOTAL DIRECT COST</t>
  </si>
  <si>
    <t>3rd year salaries</t>
  </si>
  <si>
    <t>PostDoc</t>
  </si>
  <si>
    <t xml:space="preserve">TOTAL SALARIES AND WAGES (A+B)   </t>
  </si>
  <si>
    <t xml:space="preserve">TOTAL SALARIES, WAGES AND FRINGE BENEFITS (A+B+C)   </t>
  </si>
  <si>
    <t>SUBCONTRACTS</t>
  </si>
  <si>
    <t xml:space="preserve">TOTAL SUBCONTRACTS   </t>
  </si>
  <si>
    <t>BUDGET YEAR 4</t>
  </si>
  <si>
    <t>YEAR 4 TOTAL DIRECT COST</t>
  </si>
  <si>
    <t>4th year salaries</t>
  </si>
  <si>
    <t>TOTAL SUBCONTRACTS</t>
  </si>
  <si>
    <t>BUDGET YEAR 5</t>
  </si>
  <si>
    <t>YEAR 5 TOTAL DIRECT COST</t>
  </si>
  <si>
    <t>5th year salaries</t>
  </si>
  <si>
    <t xml:space="preserve">SUBCONTRACTS </t>
  </si>
  <si>
    <t>SUMMARY PAGE</t>
  </si>
  <si>
    <t>Cumulative</t>
  </si>
  <si>
    <t xml:space="preserve">Total Fringe   </t>
  </si>
  <si>
    <t>Total of All</t>
  </si>
  <si>
    <t>USED FOR IDC UP TO $25K</t>
  </si>
  <si>
    <t>Direct Costs</t>
  </si>
  <si>
    <t>Year 1</t>
  </si>
  <si>
    <t>Year 2</t>
  </si>
  <si>
    <t>Year 3</t>
  </si>
  <si>
    <t>Year 4</t>
  </si>
  <si>
    <t>Year 5</t>
  </si>
  <si>
    <t>INDIRECT COSTS  (SPECIFY RATE AND BASE)</t>
  </si>
  <si>
    <t>If the IDC does not match the red number, you have a mistake somewhere.</t>
  </si>
  <si>
    <t>If the TOTAL COST OF PROJECT does not match the red number, you have a mistake somewhere.</t>
  </si>
  <si>
    <t>Modules</t>
  </si>
  <si>
    <t>Item</t>
  </si>
  <si>
    <t>Rate/Cost</t>
  </si>
  <si>
    <t>ENTER INFORMATION</t>
  </si>
  <si>
    <t>Faculty/Staff Fringe</t>
  </si>
  <si>
    <t>Effective</t>
  </si>
  <si>
    <t>Grad Student Fringe</t>
  </si>
  <si>
    <t>Do NOT Type Over</t>
  </si>
  <si>
    <t>Temporary Fringe</t>
  </si>
  <si>
    <t xml:space="preserve">The green spaces have formulas in them.     Do not type in these spaces. </t>
  </si>
  <si>
    <t>Ugrad Fringe N/Enroll</t>
  </si>
  <si>
    <t>Ugrad Fringe Enroll</t>
  </si>
  <si>
    <t>Employee</t>
  </si>
  <si>
    <t>Employee with Spouse</t>
  </si>
  <si>
    <t>Employee with Child</t>
  </si>
  <si>
    <t>Full Family Insurance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</si>
  <si>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</si>
  <si>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</si>
  <si>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Per Semester</t>
  </si>
  <si>
    <t>Per Year Academic</t>
  </si>
  <si>
    <t>Summer</t>
  </si>
  <si>
    <t>Tuition Yr 1</t>
  </si>
  <si>
    <t>Tuition Yr 2</t>
  </si>
  <si>
    <t>1 HOUR CREDIT</t>
  </si>
  <si>
    <t>Tuition Yr 3</t>
  </si>
  <si>
    <t>Number of Hours</t>
  </si>
  <si>
    <t>Tuition Yr 4</t>
  </si>
  <si>
    <t>Tuition Yr 5</t>
  </si>
  <si>
    <t>ANNUAL TUITION INCREASE</t>
  </si>
  <si>
    <t>Undergraduate hourly</t>
  </si>
  <si>
    <t>Hours per week</t>
  </si>
  <si>
    <t>IDC Yr 1</t>
  </si>
  <si>
    <t>Current IDC Rates</t>
  </si>
  <si>
    <t>IDC Yr 2</t>
  </si>
  <si>
    <t>ON CAMPUS</t>
  </si>
  <si>
    <t>Research</t>
  </si>
  <si>
    <t>Columbia Campus</t>
  </si>
  <si>
    <t>IDC Yr 3</t>
  </si>
  <si>
    <t>School of Medicine</t>
  </si>
  <si>
    <t>IDC Yr 4</t>
  </si>
  <si>
    <t>Senior &amp; Regional Campuses</t>
  </si>
  <si>
    <t>IDC Yr 5</t>
  </si>
  <si>
    <t>OFF CAMPUS</t>
  </si>
  <si>
    <t>Entire USC System</t>
  </si>
  <si>
    <t>SUM PAGE</t>
  </si>
  <si>
    <t>Other Sponsored</t>
  </si>
  <si>
    <t>Activities</t>
  </si>
  <si>
    <t>Instruction</t>
  </si>
  <si>
    <t>3 month</t>
  </si>
  <si>
    <t>9 month</t>
  </si>
  <si>
    <t>10 month</t>
  </si>
  <si>
    <t>10.5 month</t>
  </si>
  <si>
    <t>11 month</t>
  </si>
  <si>
    <t>12 month</t>
  </si>
  <si>
    <t>Summer Term</t>
  </si>
  <si>
    <t>Appointment</t>
  </si>
  <si>
    <t>Academic Year</t>
  </si>
  <si>
    <t>Calendar Year</t>
  </si>
  <si>
    <t xml:space="preserve">% effort </t>
  </si>
  <si>
    <t>PM</t>
  </si>
  <si>
    <t>% effort</t>
  </si>
  <si>
    <t xml:space="preserve"> % effort</t>
  </si>
  <si>
    <t>To use the chart simply insert the percent effort that you want to convert into the CELL A7 with the arrow.</t>
  </si>
  <si>
    <t>There are three basic salary (wage) bases: Calendar Year, Academic Year and Summer Term. Here is a month/week/days 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</si>
  <si>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</si>
  <si>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</si>
  <si>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</si>
  <si>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</si>
  <si>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</si>
  <si>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</si>
  <si>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</si>
  <si>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</si>
  <si>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</si>
  <si>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</si>
  <si>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</si>
  <si>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</si>
  <si>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>To fill out the budget forms for the SF 424 R&amp;R grantees will need to convert percent-of-effort to person months.  Below are 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</si>
  <si>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</si>
  <si>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</si>
  <si>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</si>
  <si>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</si>
  <si>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</si>
  <si>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</si>
  <si>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</si>
  <si>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</si>
  <si>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Subcontract Institution</t>
  </si>
  <si>
    <t xml:space="preserve">Congressional District </t>
  </si>
  <si>
    <t>Subcontract UEI:</t>
  </si>
  <si>
    <t>Base Salary</t>
  </si>
  <si>
    <t>SENIOR KEY PERSONNEL</t>
  </si>
  <si>
    <t>SUBCONTRACT INDIRECT COSTS  (RATE * MTDC)</t>
  </si>
  <si>
    <t>**RENAME AS A NEW DOCUMENT**</t>
  </si>
  <si>
    <t>(WITHOUT SUB IDC)</t>
  </si>
  <si>
    <t>Subcontract Budget</t>
  </si>
  <si>
    <t>Calculation of Fringe Benefits</t>
  </si>
  <si>
    <t>A.</t>
  </si>
  <si>
    <t>Faculty, Staff, and Postdoctoral Associates:</t>
  </si>
  <si>
    <t>(A+B+C+D) x Salary + E</t>
  </si>
  <si>
    <t>B.</t>
  </si>
  <si>
    <t>Faculty Summer Salary only:</t>
  </si>
  <si>
    <t>(A+B+C+D) x Salary</t>
  </si>
  <si>
    <r>
      <t>C.</t>
    </r>
    <r>
      <rPr>
        <sz val="11"/>
        <rFont val="Arial"/>
        <family val="2"/>
      </rPr>
      <t xml:space="preserve"> </t>
    </r>
  </si>
  <si>
    <t xml:space="preserve">Students - Graduate and Undergraduate when enrolled and regularly attending </t>
  </si>
  <si>
    <t>classes:</t>
  </si>
  <si>
    <t>(D) x Salary</t>
  </si>
  <si>
    <t>D.</t>
  </si>
  <si>
    <t xml:space="preserve">Temporary Help, Unclassified, Students during summer </t>
  </si>
  <si>
    <t>(when not enrolled and attending classes):</t>
  </si>
  <si>
    <t>(B+C+D) x Salary</t>
  </si>
  <si>
    <t>NIH CAP 2023</t>
  </si>
  <si>
    <t xml:space="preserve">https://sharing.nih.gov/data-management-and-sharing-policy/planning-and-budgeting-for-data-management-and-sharing/budgeting-for-data-management-sharing </t>
  </si>
  <si>
    <t xml:space="preserve">https://sharing.nih.gov/data-management-and-sharing-policy </t>
  </si>
  <si>
    <t>Data Management and Sharing Costs</t>
  </si>
  <si>
    <t>Check Rates tab and SAVE AS A NEW DOCUMENT before beginning</t>
  </si>
  <si>
    <t>Data Management and Sharing Costs MUST be included in the budget, even if you aren't requesting funds for DMS costs. It has to be included as a line item in the ASSIST budget forms, even if the amount is $0.</t>
  </si>
  <si>
    <t>1/1/24 through 6/30/24</t>
  </si>
  <si>
    <t>Fall Semester</t>
  </si>
  <si>
    <t>Spring / Summer Semester</t>
  </si>
  <si>
    <r>
      <t>(32.97</t>
    </r>
    <r>
      <rPr>
        <b/>
        <sz val="11"/>
        <rFont val="Arial"/>
        <family val="2"/>
      </rPr>
      <t>%</t>
    </r>
    <r>
      <rPr>
        <sz val="11"/>
        <rFont val="Arial"/>
        <family val="2"/>
      </rPr>
      <t xml:space="preserve"> x Salary + Health Insurance)</t>
    </r>
  </si>
  <si>
    <r>
      <t>(</t>
    </r>
    <r>
      <rPr>
        <b/>
        <sz val="11"/>
        <rFont val="Arial"/>
        <family val="2"/>
      </rPr>
      <t>32.97%</t>
    </r>
    <r>
      <rPr>
        <sz val="11"/>
        <rFont val="Arial"/>
        <family val="2"/>
      </rPr>
      <t xml:space="preserve"> x Salary) </t>
    </r>
  </si>
  <si>
    <r>
      <t>(</t>
    </r>
    <r>
      <rPr>
        <b/>
        <sz val="11"/>
        <rFont val="Arial"/>
        <family val="2"/>
      </rPr>
      <t>.40%</t>
    </r>
    <r>
      <rPr>
        <sz val="11"/>
        <rFont val="Arial"/>
        <family val="2"/>
      </rPr>
      <t xml:space="preserve"> x Salary)</t>
    </r>
  </si>
  <si>
    <r>
      <t>(</t>
    </r>
    <r>
      <rPr>
        <b/>
        <sz val="11"/>
        <rFont val="Arial"/>
        <family val="2"/>
      </rPr>
      <t>8.06%</t>
    </r>
    <r>
      <rPr>
        <sz val="11"/>
        <rFont val="Arial"/>
        <family val="2"/>
      </rPr>
      <t xml:space="preserve"> x Salary)</t>
    </r>
  </si>
  <si>
    <t>Add Student Health Insurance to your tuition</t>
  </si>
  <si>
    <t>Revised: 1.19.24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</si>
</sst>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%"/>
    <numFmt numFmtId="167" formatCode="&quot;$&quot;#,##0"/>
  </numFmts>
  <fonts count="73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name val="Arial"/>
      <family val="2"/>
    </font>
    <font>
      <b/>
      <sz val="10"/>
      <name val="Geneva"/>
    </font>
    <font>
      <b/>
      <i/>
      <sz val="20"/>
      <color theme="0"/>
      <name val="Arial"/>
      <family val="2"/>
    </font>
    <font>
      <b/>
      <i/>
      <sz val="20"/>
      <color theme="0"/>
      <name val="Geneva"/>
    </font>
    <font>
      <b/>
      <sz val="8"/>
      <name val="Geneva"/>
    </font>
    <font>
      <b/>
      <sz val="8"/>
      <color theme="5" tint="-0.249977111117893"/>
      <name val="Arial"/>
      <family val="2"/>
    </font>
    <font>
      <u/>
      <sz val="10"/>
      <color theme="10"/>
      <name val="Geneva"/>
    </font>
    <font>
      <sz val="8"/>
      <color rgb="FFC00000"/>
      <name val="Georgia"/>
      <family val="1"/>
    </font>
    <font>
      <b/>
      <i/>
      <sz val="20"/>
      <color theme="0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b/>
      <sz val="10"/>
      <name val="Georgia"/>
      <family val="1"/>
    </font>
    <font>
      <sz val="10"/>
      <name val="Georgia"/>
      <family val="1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i/>
      <sz val="15"/>
      <color theme="0"/>
      <name val="Georgia"/>
      <family val="1"/>
    </font>
    <font>
      <b/>
      <i/>
      <sz val="18"/>
      <color theme="0"/>
      <name val="Georgia"/>
      <family val="1"/>
    </font>
    <font>
      <sz val="9"/>
      <name val="Georgia"/>
      <family val="1"/>
    </font>
    <font>
      <sz val="9"/>
      <color theme="0" tint="-0.499984740745262"/>
      <name val="Arial"/>
      <family val="2"/>
    </font>
    <font>
      <sz val="9"/>
      <color indexed="10"/>
      <name val="Arial"/>
      <family val="2"/>
    </font>
    <font>
      <u/>
      <sz val="9"/>
      <name val="Arial"/>
      <family val="2"/>
    </font>
    <font>
      <sz val="9"/>
      <name val="Geneva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u/>
      <sz val="11"/>
      <color theme="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5" tint="-0.249977111117893"/>
      <name val="Arial"/>
      <family val="2"/>
    </font>
    <font>
      <sz val="9"/>
      <color rgb="FFFF0000"/>
      <name val="Arial"/>
      <family val="2"/>
    </font>
    <font>
      <b/>
      <i/>
      <sz val="12"/>
      <color theme="0"/>
      <name val="Georgia"/>
      <family val="1"/>
    </font>
    <font>
      <b/>
      <i/>
      <sz val="12"/>
      <color theme="0"/>
      <name val="Arial"/>
      <family val="2"/>
    </font>
    <font>
      <b/>
      <sz val="12.5"/>
      <color rgb="FF7030A0"/>
      <name val="Goudy Type"/>
    </font>
    <font>
      <i/>
      <sz val="9"/>
      <name val="Arial"/>
      <family val="2"/>
    </font>
    <font>
      <sz val="8"/>
      <color rgb="FF7030A0"/>
      <name val="Arial"/>
      <family val="2"/>
    </font>
    <font>
      <b/>
      <sz val="9"/>
      <color theme="0"/>
      <name val="Arial"/>
      <family val="2"/>
    </font>
    <font>
      <sz val="15"/>
      <color rgb="FF00B050"/>
      <name val="Calibri"/>
      <family val="2"/>
    </font>
    <font>
      <b/>
      <sz val="10"/>
      <color theme="5" tint="-0.249977111117893"/>
      <name val="Georgia"/>
      <family val="1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name val="Arial"/>
      <family val="2"/>
    </font>
    <font>
      <b/>
      <sz val="15"/>
      <color rgb="FF00B050"/>
      <name val="Calibri"/>
      <family val="2"/>
    </font>
    <font>
      <b/>
      <sz val="11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i/>
      <sz val="10.5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2"/>
      <color theme="1"/>
      <name val="Georgia"/>
      <family val="1"/>
    </font>
    <font>
      <i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CCFF"/>
        <bgColor indexed="64"/>
      </patternFill>
    </fill>
    <fill>
      <patternFill patternType="lightDown">
        <fgColor theme="0" tint="-0.34998626667073579"/>
        <bgColor indexed="65"/>
      </patternFill>
    </fill>
    <fill>
      <patternFill patternType="lightVertical">
        <fgColor theme="0" tint="-0.24994659260841701"/>
        <bgColor rgb="FFFFCC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gray125">
        <fgColor theme="4" tint="0.39994506668294322"/>
        <bgColor rgb="FFFFFF66"/>
      </patternFill>
    </fill>
    <fill>
      <patternFill patternType="gray125">
        <fgColor theme="4" tint="0.39994506668294322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70" fillId="0" borderId="0"/>
    <xf numFmtId="0" fontId="30" fillId="0" borderId="0" applyNumberFormat="0" applyFill="0" applyBorder="0" applyAlignment="0" applyProtection="0"/>
  </cellStyleXfs>
  <cellXfs count="673">
    <xf numFmtId="0" fontId="0" fillId="0" borderId="0" xfId="0"/>
    <xf numFmtId="0" fontId="3" fillId="4" borderId="0" xfId="0" applyFont="1" applyFill="1"/>
    <xf numFmtId="0" fontId="3" fillId="4" borderId="17" xfId="0" applyFont="1" applyFill="1" applyBorder="1"/>
    <xf numFmtId="0" fontId="5" fillId="4" borderId="24" xfId="0" applyFont="1" applyFill="1" applyBorder="1" applyAlignment="1">
      <alignment wrapText="1"/>
    </xf>
    <xf numFmtId="0" fontId="3" fillId="0" borderId="0" xfId="0" applyFont="1"/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/>
    <xf numFmtId="0" fontId="8" fillId="4" borderId="20" xfId="0" applyFont="1" applyFill="1" applyBorder="1"/>
    <xf numFmtId="0" fontId="3" fillId="4" borderId="2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5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10" fillId="0" borderId="3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6" fontId="3" fillId="6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9" fontId="4" fillId="0" borderId="19" xfId="0" applyNumberFormat="1" applyFont="1" applyBorder="1"/>
    <xf numFmtId="166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4" xfId="0" applyFont="1" applyBorder="1"/>
    <xf numFmtId="166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166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4" fillId="0" borderId="19" xfId="0" applyFont="1" applyBorder="1"/>
    <xf numFmtId="166" fontId="3" fillId="0" borderId="0" xfId="0" applyNumberFormat="1" applyFont="1"/>
    <xf numFmtId="6" fontId="3" fillId="0" borderId="0" xfId="0" applyNumberFormat="1" applyFont="1"/>
    <xf numFmtId="0" fontId="14" fillId="0" borderId="0" xfId="15" applyFont="1"/>
    <xf numFmtId="0" fontId="15" fillId="0" borderId="0" xfId="15" applyFont="1" applyAlignment="1">
      <alignment horizontal="center"/>
    </xf>
    <xf numFmtId="2" fontId="14" fillId="0" borderId="0" xfId="15" applyNumberFormat="1" applyFont="1"/>
    <xf numFmtId="16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10" xfId="0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5" fontId="10" fillId="0" borderId="3" xfId="0" applyNumberFormat="1" applyFont="1" applyBorder="1" applyProtection="1">
      <protection locked="0"/>
    </xf>
    <xf numFmtId="5" fontId="10" fillId="0" borderId="0" xfId="0" applyNumberFormat="1" applyFont="1"/>
    <xf numFmtId="0" fontId="9" fillId="6" borderId="15" xfId="0" applyFont="1" applyFill="1" applyBorder="1" applyAlignment="1" applyProtection="1">
      <alignment horizontal="left"/>
      <protection locked="0"/>
    </xf>
    <xf numFmtId="0" fontId="10" fillId="10" borderId="11" xfId="0" applyFont="1" applyFill="1" applyBorder="1" applyAlignment="1">
      <alignment horizontal="left" wrapText="1"/>
    </xf>
    <xf numFmtId="0" fontId="10" fillId="10" borderId="14" xfId="0" applyFont="1" applyFill="1" applyBorder="1" applyAlignment="1" applyProtection="1">
      <alignment wrapText="1"/>
      <protection locked="0"/>
    </xf>
    <xf numFmtId="8" fontId="3" fillId="6" borderId="11" xfId="0" applyNumberFormat="1" applyFont="1" applyFill="1" applyBorder="1" applyAlignment="1">
      <alignment horizontal="left"/>
    </xf>
    <xf numFmtId="10" fontId="3" fillId="6" borderId="11" xfId="2" applyNumberFormat="1" applyFont="1" applyFill="1" applyBorder="1" applyAlignment="1" applyProtection="1">
      <alignment horizontal="center"/>
    </xf>
    <xf numFmtId="6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9" fontId="3" fillId="5" borderId="15" xfId="0" applyNumberFormat="1" applyFont="1" applyFill="1" applyBorder="1" applyAlignment="1" applyProtection="1">
      <alignment horizontal="center"/>
      <protection locked="0"/>
    </xf>
    <xf numFmtId="8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0" borderId="0" xfId="0" applyFont="1" applyProtection="1">
      <protection locked="0"/>
    </xf>
    <xf numFmtId="166" fontId="3" fillId="5" borderId="11" xfId="0" applyNumberFormat="1" applyFont="1" applyFill="1" applyBorder="1" applyProtection="1">
      <protection locked="0"/>
    </xf>
    <xf numFmtId="0" fontId="23" fillId="0" borderId="3" xfId="0" applyFont="1" applyBorder="1" applyProtection="1"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wrapText="1"/>
      <protection locked="0"/>
    </xf>
    <xf numFmtId="6" fontId="25" fillId="0" borderId="0" xfId="1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9" fillId="0" borderId="3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10" fontId="9" fillId="0" borderId="4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30" fillId="0" borderId="0" xfId="16" applyFont="1" applyFill="1" applyProtection="1"/>
    <xf numFmtId="0" fontId="29" fillId="0" borderId="0" xfId="0" applyFont="1" applyProtection="1">
      <protection locked="0"/>
    </xf>
    <xf numFmtId="0" fontId="3" fillId="0" borderId="0" xfId="0" applyFont="1" applyAlignment="1">
      <alignment horizontal="center"/>
    </xf>
    <xf numFmtId="6" fontId="9" fillId="0" borderId="0" xfId="0" applyNumberFormat="1" applyFont="1"/>
    <xf numFmtId="5" fontId="31" fillId="0" borderId="0" xfId="0" applyNumberFormat="1" applyFont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Protection="1">
      <protection locked="0"/>
    </xf>
    <xf numFmtId="0" fontId="9" fillId="6" borderId="29" xfId="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0" fontId="9" fillId="0" borderId="11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14" fillId="0" borderId="6" xfId="0" applyFont="1" applyBorder="1" applyProtection="1">
      <protection locked="0"/>
    </xf>
    <xf numFmtId="165" fontId="14" fillId="0" borderId="1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6" fontId="14" fillId="0" borderId="1" xfId="0" applyNumberFormat="1" applyFont="1" applyBorder="1" applyProtection="1">
      <protection locked="0"/>
    </xf>
    <xf numFmtId="6" fontId="14" fillId="5" borderId="4" xfId="1" applyNumberFormat="1" applyFont="1" applyFill="1" applyBorder="1" applyAlignment="1" applyProtection="1">
      <alignment horizontal="center"/>
      <protection locked="0"/>
    </xf>
    <xf numFmtId="0" fontId="14" fillId="0" borderId="9" xfId="0" applyFont="1" applyBorder="1" applyProtection="1">
      <protection locked="0"/>
    </xf>
    <xf numFmtId="165" fontId="14" fillId="0" borderId="5" xfId="0" applyNumberFormat="1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5" xfId="0" applyFont="1" applyBorder="1" applyAlignment="1" applyProtection="1">
      <alignment horizontal="left"/>
      <protection locked="0"/>
    </xf>
    <xf numFmtId="6" fontId="14" fillId="0" borderId="5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6" fontId="14" fillId="10" borderId="4" xfId="1" applyNumberFormat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right"/>
      <protection locked="0"/>
    </xf>
    <xf numFmtId="5" fontId="14" fillId="6" borderId="35" xfId="0" applyNumberFormat="1" applyFont="1" applyFill="1" applyBorder="1" applyAlignment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8" xfId="0" applyFont="1" applyBorder="1" applyProtection="1">
      <protection locked="0"/>
    </xf>
    <xf numFmtId="0" fontId="16" fillId="3" borderId="0" xfId="0" applyFont="1" applyFill="1" applyProtection="1">
      <protection locked="0"/>
    </xf>
    <xf numFmtId="6" fontId="16" fillId="0" borderId="0" xfId="0" applyNumberFormat="1" applyFont="1" applyProtection="1">
      <protection locked="0"/>
    </xf>
    <xf numFmtId="6" fontId="14" fillId="0" borderId="0" xfId="0" applyNumberFormat="1" applyFont="1" applyProtection="1">
      <protection locked="0"/>
    </xf>
    <xf numFmtId="0" fontId="14" fillId="0" borderId="25" xfId="0" applyFont="1" applyBorder="1" applyProtection="1"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6" fontId="16" fillId="0" borderId="1" xfId="0" applyNumberFormat="1" applyFont="1" applyBorder="1" applyAlignment="1" applyProtection="1">
      <alignment horizontal="center"/>
      <protection locked="0"/>
    </xf>
    <xf numFmtId="6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5" fontId="14" fillId="0" borderId="0" xfId="0" applyNumberFormat="1" applyFont="1" applyProtection="1">
      <protection locked="0"/>
    </xf>
    <xf numFmtId="14" fontId="14" fillId="5" borderId="11" xfId="0" applyNumberFormat="1" applyFont="1" applyFill="1" applyBorder="1" applyAlignment="1" applyProtection="1">
      <alignment horizontal="center"/>
      <protection locked="0"/>
    </xf>
    <xf numFmtId="0" fontId="14" fillId="19" borderId="10" xfId="0" applyFont="1" applyFill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10" fontId="14" fillId="0" borderId="21" xfId="0" applyNumberFormat="1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3" xfId="0" applyFont="1" applyBorder="1" applyProtection="1">
      <protection locked="0"/>
    </xf>
    <xf numFmtId="0" fontId="16" fillId="20" borderId="10" xfId="0" applyFont="1" applyFill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center"/>
      <protection locked="0"/>
    </xf>
    <xf numFmtId="10" fontId="16" fillId="0" borderId="4" xfId="0" applyNumberFormat="1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4" fillId="20" borderId="14" xfId="0" applyFont="1" applyFill="1" applyBorder="1" applyAlignment="1" applyProtection="1">
      <alignment horizontal="center"/>
      <protection locked="0"/>
    </xf>
    <xf numFmtId="165" fontId="14" fillId="0" borderId="2" xfId="0" applyNumberFormat="1" applyFont="1" applyBorder="1" applyAlignment="1" applyProtection="1">
      <alignment horizontal="left"/>
      <protection locked="0"/>
    </xf>
    <xf numFmtId="0" fontId="16" fillId="0" borderId="3" xfId="0" applyFont="1" applyBorder="1" applyProtection="1">
      <protection locked="0"/>
    </xf>
    <xf numFmtId="0" fontId="14" fillId="6" borderId="11" xfId="0" applyFont="1" applyFill="1" applyBorder="1"/>
    <xf numFmtId="0" fontId="14" fillId="5" borderId="4" xfId="0" applyFont="1" applyFill="1" applyBorder="1" applyAlignment="1" applyProtection="1">
      <alignment horizontal="center"/>
      <protection locked="0"/>
    </xf>
    <xf numFmtId="0" fontId="14" fillId="5" borderId="6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 applyAlignment="1">
      <alignment horizontal="center"/>
    </xf>
    <xf numFmtId="6" fontId="14" fillId="6" borderId="14" xfId="1" applyNumberFormat="1" applyFont="1" applyFill="1" applyBorder="1" applyAlignment="1">
      <alignment horizontal="center"/>
    </xf>
    <xf numFmtId="0" fontId="14" fillId="5" borderId="4" xfId="0" applyFont="1" applyFill="1" applyBorder="1"/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8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 applyAlignment="1">
      <alignment horizontal="center"/>
    </xf>
    <xf numFmtId="6" fontId="14" fillId="6" borderId="13" xfId="1" applyNumberFormat="1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left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5" fontId="14" fillId="20" borderId="27" xfId="0" applyNumberFormat="1" applyFont="1" applyFill="1" applyBorder="1" applyProtection="1">
      <protection locked="0"/>
    </xf>
    <xf numFmtId="165" fontId="14" fillId="0" borderId="8" xfId="0" applyNumberFormat="1" applyFont="1" applyBorder="1" applyAlignment="1" applyProtection="1">
      <alignment horizontal="left"/>
      <protection locked="0"/>
    </xf>
    <xf numFmtId="5" fontId="14" fillId="6" borderId="25" xfId="0" applyNumberFormat="1" applyFont="1" applyFill="1" applyBorder="1" applyAlignment="1">
      <alignment horizontal="center"/>
    </xf>
    <xf numFmtId="5" fontId="14" fillId="6" borderId="13" xfId="0" applyNumberFormat="1" applyFont="1" applyFill="1" applyBorder="1" applyAlignment="1">
      <alignment horizontal="center"/>
    </xf>
    <xf numFmtId="6" fontId="16" fillId="6" borderId="15" xfId="1" applyNumberFormat="1" applyFont="1" applyFill="1" applyBorder="1" applyAlignment="1">
      <alignment horizontal="right"/>
    </xf>
    <xf numFmtId="0" fontId="14" fillId="2" borderId="31" xfId="0" applyFont="1" applyFill="1" applyBorder="1" applyAlignment="1" applyProtection="1">
      <alignment horizontal="left"/>
      <protection locked="0"/>
    </xf>
    <xf numFmtId="165" fontId="14" fillId="0" borderId="9" xfId="0" applyNumberFormat="1" applyFont="1" applyBorder="1" applyAlignment="1" applyProtection="1">
      <alignment horizontal="left"/>
      <protection locked="0"/>
    </xf>
    <xf numFmtId="5" fontId="16" fillId="0" borderId="0" xfId="0" applyNumberFormat="1" applyFont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center"/>
    </xf>
    <xf numFmtId="0" fontId="14" fillId="0" borderId="5" xfId="0" applyFont="1" applyBorder="1" applyAlignment="1" applyProtection="1">
      <alignment horizontal="right"/>
      <protection locked="0"/>
    </xf>
    <xf numFmtId="167" fontId="14" fillId="6" borderId="15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6" fontId="14" fillId="5" borderId="11" xfId="1" applyNumberFormat="1" applyFont="1" applyFill="1" applyBorder="1" applyAlignment="1" applyProtection="1">
      <alignment horizontal="center"/>
      <protection locked="0"/>
    </xf>
    <xf numFmtId="167" fontId="14" fillId="0" borderId="1" xfId="0" applyNumberFormat="1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right"/>
    </xf>
    <xf numFmtId="0" fontId="16" fillId="0" borderId="0" xfId="0" applyFont="1" applyAlignment="1" applyProtection="1">
      <alignment horizontal="right"/>
      <protection locked="0"/>
    </xf>
    <xf numFmtId="165" fontId="14" fillId="0" borderId="0" xfId="0" applyNumberFormat="1" applyFont="1" applyProtection="1">
      <protection locked="0"/>
    </xf>
    <xf numFmtId="5" fontId="14" fillId="0" borderId="0" xfId="0" applyNumberFormat="1" applyFont="1" applyAlignment="1" applyProtection="1">
      <alignment horizontal="right"/>
      <protection locked="0"/>
    </xf>
    <xf numFmtId="6" fontId="14" fillId="5" borderId="7" xfId="1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4" fillId="5" borderId="11" xfId="0" applyFont="1" applyFill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5" fontId="14" fillId="6" borderId="35" xfId="0" applyNumberFormat="1" applyFont="1" applyFill="1" applyBorder="1"/>
    <xf numFmtId="166" fontId="14" fillId="6" borderId="11" xfId="2" applyNumberFormat="1" applyFont="1" applyFill="1" applyBorder="1" applyAlignment="1" applyProtection="1">
      <alignment horizontal="center"/>
      <protection locked="0"/>
    </xf>
    <xf numFmtId="5" fontId="14" fillId="0" borderId="0" xfId="0" applyNumberFormat="1" applyFont="1" applyAlignment="1" applyProtection="1">
      <alignment horizont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11" xfId="0" applyFont="1" applyBorder="1" applyAlignment="1" applyProtection="1">
      <alignment horizontal="right"/>
      <protection locked="0"/>
    </xf>
    <xf numFmtId="0" fontId="16" fillId="0" borderId="11" xfId="0" applyFont="1" applyBorder="1" applyProtection="1">
      <protection locked="0"/>
    </xf>
    <xf numFmtId="6" fontId="14" fillId="0" borderId="3" xfId="0" applyNumberFormat="1" applyFont="1" applyBorder="1" applyProtection="1">
      <protection locked="0"/>
    </xf>
    <xf numFmtId="0" fontId="14" fillId="6" borderId="11" xfId="0" applyFont="1" applyFill="1" applyBorder="1" applyAlignment="1">
      <alignment wrapText="1"/>
    </xf>
    <xf numFmtId="2" fontId="14" fillId="6" borderId="11" xfId="0" applyNumberFormat="1" applyFont="1" applyFill="1" applyBorder="1" applyAlignment="1">
      <alignment horizontal="center"/>
    </xf>
    <xf numFmtId="2" fontId="14" fillId="0" borderId="0" xfId="0" applyNumberFormat="1" applyFont="1" applyProtection="1">
      <protection locked="0"/>
    </xf>
    <xf numFmtId="2" fontId="14" fillId="6" borderId="11" xfId="0" applyNumberFormat="1" applyFont="1" applyFill="1" applyBorder="1" applyAlignment="1">
      <alignment horizontal="center" wrapText="1"/>
    </xf>
    <xf numFmtId="6" fontId="16" fillId="15" borderId="15" xfId="0" applyNumberFormat="1" applyFont="1" applyFill="1" applyBorder="1"/>
    <xf numFmtId="0" fontId="14" fillId="0" borderId="0" xfId="0" applyFont="1" applyAlignment="1" applyProtection="1">
      <alignment wrapText="1"/>
      <protection locked="0"/>
    </xf>
    <xf numFmtId="0" fontId="16" fillId="0" borderId="36" xfId="0" applyFont="1" applyBorder="1" applyAlignment="1" applyProtection="1">
      <alignment horizontal="center" wrapText="1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4" fillId="10" borderId="14" xfId="0" applyFont="1" applyFill="1" applyBorder="1" applyAlignment="1" applyProtection="1">
      <alignment wrapText="1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6" fontId="35" fillId="9" borderId="11" xfId="0" applyNumberFormat="1" applyFont="1" applyFill="1" applyBorder="1"/>
    <xf numFmtId="5" fontId="14" fillId="0" borderId="14" xfId="0" applyNumberFormat="1" applyFont="1" applyBorder="1" applyProtection="1">
      <protection locked="0"/>
    </xf>
    <xf numFmtId="6" fontId="14" fillId="5" borderId="11" xfId="1" applyNumberFormat="1" applyFont="1" applyFill="1" applyBorder="1" applyProtection="1">
      <protection locked="0"/>
    </xf>
    <xf numFmtId="6" fontId="14" fillId="5" borderId="9" xfId="1" applyNumberFormat="1" applyFont="1" applyFill="1" applyBorder="1" applyProtection="1">
      <protection locked="0"/>
    </xf>
    <xf numFmtId="6" fontId="14" fillId="11" borderId="11" xfId="0" applyNumberFormat="1" applyFont="1" applyFill="1" applyBorder="1"/>
    <xf numFmtId="6" fontId="14" fillId="0" borderId="11" xfId="1" applyNumberFormat="1" applyFont="1" applyBorder="1" applyProtection="1"/>
    <xf numFmtId="6" fontId="14" fillId="0" borderId="9" xfId="1" applyNumberFormat="1" applyFont="1" applyBorder="1" applyProtection="1"/>
    <xf numFmtId="6" fontId="14" fillId="0" borderId="0" xfId="0" applyNumberFormat="1" applyFont="1"/>
    <xf numFmtId="6" fontId="14" fillId="6" borderId="11" xfId="0" applyNumberFormat="1" applyFont="1" applyFill="1" applyBorder="1"/>
    <xf numFmtId="6" fontId="14" fillId="12" borderId="11" xfId="0" applyNumberFormat="1" applyFont="1" applyFill="1" applyBorder="1"/>
    <xf numFmtId="6" fontId="14" fillId="8" borderId="11" xfId="0" applyNumberFormat="1" applyFont="1" applyFill="1" applyBorder="1"/>
    <xf numFmtId="6" fontId="14" fillId="8" borderId="9" xfId="0" applyNumberFormat="1" applyFont="1" applyFill="1" applyBorder="1"/>
    <xf numFmtId="6" fontId="35" fillId="9" borderId="0" xfId="0" applyNumberFormat="1" applyFont="1" applyFill="1"/>
    <xf numFmtId="0" fontId="14" fillId="0" borderId="11" xfId="0" applyFont="1" applyBorder="1" applyAlignment="1" applyProtection="1">
      <alignment horizontal="center"/>
      <protection locked="0"/>
    </xf>
    <xf numFmtId="0" fontId="16" fillId="14" borderId="11" xfId="0" applyFont="1" applyFill="1" applyBorder="1" applyAlignment="1" applyProtection="1">
      <alignment wrapText="1"/>
      <protection locked="0"/>
    </xf>
    <xf numFmtId="6" fontId="16" fillId="14" borderId="11" xfId="1" applyNumberFormat="1" applyFont="1" applyFill="1" applyBorder="1" applyProtection="1">
      <protection locked="0"/>
    </xf>
    <xf numFmtId="6" fontId="16" fillId="14" borderId="11" xfId="1" applyNumberFormat="1" applyFont="1" applyFill="1" applyBorder="1" applyProtection="1"/>
    <xf numFmtId="0" fontId="16" fillId="14" borderId="11" xfId="0" applyFont="1" applyFill="1" applyBorder="1" applyProtection="1">
      <protection locked="0"/>
    </xf>
    <xf numFmtId="6" fontId="16" fillId="14" borderId="11" xfId="0" applyNumberFormat="1" applyFont="1" applyFill="1" applyBorder="1"/>
    <xf numFmtId="0" fontId="14" fillId="6" borderId="10" xfId="0" applyFont="1" applyFill="1" applyBorder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2" fontId="14" fillId="6" borderId="11" xfId="1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Alignment="1" applyProtection="1">
      <alignment horizontal="right" wrapText="1"/>
      <protection locked="0"/>
    </xf>
    <xf numFmtId="0" fontId="36" fillId="0" borderId="0" xfId="0" applyFont="1" applyProtection="1">
      <protection locked="0"/>
    </xf>
    <xf numFmtId="5" fontId="14" fillId="0" borderId="0" xfId="0" applyNumberFormat="1" applyFont="1"/>
    <xf numFmtId="0" fontId="14" fillId="0" borderId="0" xfId="0" applyFont="1"/>
    <xf numFmtId="0" fontId="37" fillId="0" borderId="0" xfId="0" applyFont="1" applyProtection="1">
      <protection locked="0"/>
    </xf>
    <xf numFmtId="5" fontId="14" fillId="0" borderId="3" xfId="0" applyNumberFormat="1" applyFont="1" applyBorder="1" applyProtection="1">
      <protection locked="0"/>
    </xf>
    <xf numFmtId="0" fontId="16" fillId="18" borderId="11" xfId="0" applyFont="1" applyFill="1" applyBorder="1" applyAlignment="1" applyProtection="1">
      <alignment wrapText="1"/>
      <protection locked="0"/>
    </xf>
    <xf numFmtId="6" fontId="16" fillId="18" borderId="11" xfId="1" applyNumberFormat="1" applyFont="1" applyFill="1" applyBorder="1" applyProtection="1">
      <protection locked="0"/>
    </xf>
    <xf numFmtId="6" fontId="16" fillId="18" borderId="11" xfId="1" applyNumberFormat="1" applyFont="1" applyFill="1" applyBorder="1" applyProtection="1"/>
    <xf numFmtId="0" fontId="16" fillId="18" borderId="11" xfId="0" applyFont="1" applyFill="1" applyBorder="1" applyProtection="1">
      <protection locked="0"/>
    </xf>
    <xf numFmtId="6" fontId="16" fillId="18" borderId="11" xfId="0" applyNumberFormat="1" applyFont="1" applyFill="1" applyBorder="1"/>
    <xf numFmtId="0" fontId="14" fillId="0" borderId="0" xfId="0" applyFont="1" applyAlignment="1" applyProtection="1">
      <alignment horizontal="centerContinuous"/>
      <protection locked="0"/>
    </xf>
    <xf numFmtId="0" fontId="14" fillId="16" borderId="0" xfId="0" applyFont="1" applyFill="1" applyAlignment="1" applyProtection="1">
      <alignment wrapText="1"/>
      <protection locked="0"/>
    </xf>
    <xf numFmtId="0" fontId="14" fillId="16" borderId="0" xfId="0" applyFont="1" applyFill="1" applyProtection="1">
      <protection locked="0"/>
    </xf>
    <xf numFmtId="14" fontId="14" fillId="5" borderId="4" xfId="0" applyNumberFormat="1" applyFont="1" applyFill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10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4" fillId="20" borderId="13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/>
    <xf numFmtId="6" fontId="14" fillId="6" borderId="11" xfId="1" applyNumberFormat="1" applyFont="1" applyFill="1" applyBorder="1" applyAlignment="1">
      <alignment horizontal="center"/>
    </xf>
    <xf numFmtId="0" fontId="14" fillId="6" borderId="9" xfId="0" applyFont="1" applyFill="1" applyBorder="1" applyAlignment="1">
      <alignment horizontal="left"/>
    </xf>
    <xf numFmtId="2" fontId="14" fillId="6" borderId="11" xfId="1" applyNumberFormat="1" applyFont="1" applyFill="1" applyBorder="1" applyAlignment="1">
      <alignment horizontal="right"/>
    </xf>
    <xf numFmtId="0" fontId="14" fillId="5" borderId="12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/>
    <xf numFmtId="0" fontId="14" fillId="6" borderId="11" xfId="0" applyFont="1" applyFill="1" applyBorder="1" applyAlignment="1" applyProtection="1">
      <alignment wrapText="1"/>
      <protection locked="0"/>
    </xf>
    <xf numFmtId="2" fontId="14" fillId="6" borderId="11" xfId="0" applyNumberFormat="1" applyFont="1" applyFill="1" applyBorder="1" applyAlignment="1">
      <alignment horizontal="right"/>
    </xf>
    <xf numFmtId="5" fontId="14" fillId="6" borderId="10" xfId="0" applyNumberFormat="1" applyFont="1" applyFill="1" applyBorder="1"/>
    <xf numFmtId="0" fontId="14" fillId="0" borderId="3" xfId="0" applyFont="1" applyBorder="1" applyAlignment="1" applyProtection="1">
      <alignment horizontal="centerContinuous"/>
      <protection locked="0"/>
    </xf>
    <xf numFmtId="5" fontId="14" fillId="6" borderId="12" xfId="0" applyNumberFormat="1" applyFont="1" applyFill="1" applyBorder="1"/>
    <xf numFmtId="5" fontId="14" fillId="6" borderId="16" xfId="0" applyNumberFormat="1" applyFont="1" applyFill="1" applyBorder="1"/>
    <xf numFmtId="6" fontId="14" fillId="5" borderId="12" xfId="1" applyNumberFormat="1" applyFont="1" applyFill="1" applyBorder="1" applyAlignment="1" applyProtection="1">
      <alignment horizontal="center"/>
      <protection locked="0"/>
    </xf>
    <xf numFmtId="5" fontId="14" fillId="6" borderId="15" xfId="0" applyNumberFormat="1" applyFont="1" applyFill="1" applyBorder="1"/>
    <xf numFmtId="167" fontId="14" fillId="6" borderId="15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 applyProtection="1">
      <protection locked="0"/>
    </xf>
    <xf numFmtId="6" fontId="14" fillId="5" borderId="25" xfId="1" applyNumberFormat="1" applyFont="1" applyFill="1" applyBorder="1" applyAlignment="1" applyProtection="1">
      <alignment horizontal="center"/>
      <protection locked="0"/>
    </xf>
    <xf numFmtId="6" fontId="14" fillId="10" borderId="10" xfId="1" applyNumberFormat="1" applyFont="1" applyFill="1" applyBorder="1" applyAlignment="1" applyProtection="1">
      <alignment horizontal="center"/>
    </xf>
    <xf numFmtId="5" fontId="14" fillId="6" borderId="42" xfId="0" applyNumberFormat="1" applyFont="1" applyFill="1" applyBorder="1" applyAlignment="1">
      <alignment horizontal="center"/>
    </xf>
    <xf numFmtId="5" fontId="14" fillId="6" borderId="42" xfId="0" applyNumberFormat="1" applyFont="1" applyFill="1" applyBorder="1"/>
    <xf numFmtId="0" fontId="14" fillId="0" borderId="44" xfId="0" applyFont="1" applyBorder="1" applyAlignment="1" applyProtection="1">
      <alignment horizontal="right"/>
      <protection locked="0"/>
    </xf>
    <xf numFmtId="7" fontId="14" fillId="6" borderId="11" xfId="0" applyNumberFormat="1" applyFont="1" applyFill="1" applyBorder="1"/>
    <xf numFmtId="0" fontId="16" fillId="0" borderId="44" xfId="0" applyFont="1" applyBorder="1" applyProtection="1">
      <protection locked="0"/>
    </xf>
    <xf numFmtId="6" fontId="16" fillId="0" borderId="0" xfId="0" applyNumberFormat="1" applyFont="1" applyAlignment="1" applyProtection="1">
      <alignment horizontal="center"/>
      <protection locked="0"/>
    </xf>
    <xf numFmtId="6" fontId="14" fillId="0" borderId="0" xfId="0" applyNumberFormat="1" applyFont="1" applyAlignment="1" applyProtection="1">
      <alignment horizontal="center"/>
      <protection locked="0"/>
    </xf>
    <xf numFmtId="6" fontId="16" fillId="15" borderId="15" xfId="0" applyNumberFormat="1" applyFont="1" applyFill="1" applyBorder="1" applyProtection="1">
      <protection locked="0"/>
    </xf>
    <xf numFmtId="2" fontId="14" fillId="8" borderId="11" xfId="0" applyNumberFormat="1" applyFont="1" applyFill="1" applyBorder="1" applyAlignment="1" applyProtection="1">
      <alignment horizontal="center"/>
      <protection locked="0"/>
    </xf>
    <xf numFmtId="2" fontId="14" fillId="8" borderId="12" xfId="0" applyNumberFormat="1" applyFont="1" applyFill="1" applyBorder="1" applyAlignment="1" applyProtection="1">
      <alignment horizontal="center"/>
      <protection locked="0"/>
    </xf>
    <xf numFmtId="6" fontId="14" fillId="6" borderId="12" xfId="1" applyNumberFormat="1" applyFont="1" applyFill="1" applyBorder="1" applyAlignment="1">
      <alignment horizontal="center"/>
    </xf>
    <xf numFmtId="2" fontId="16" fillId="6" borderId="34" xfId="0" applyNumberFormat="1" applyFont="1" applyFill="1" applyBorder="1" applyAlignment="1">
      <alignment horizontal="right"/>
    </xf>
    <xf numFmtId="2" fontId="16" fillId="6" borderId="16" xfId="0" applyNumberFormat="1" applyFont="1" applyFill="1" applyBorder="1" applyAlignment="1">
      <alignment horizontal="right"/>
    </xf>
    <xf numFmtId="0" fontId="14" fillId="10" borderId="14" xfId="0" applyFont="1" applyFill="1" applyBorder="1" applyAlignment="1" applyProtection="1">
      <alignment horizontal="left" wrapText="1"/>
      <protection locked="0"/>
    </xf>
    <xf numFmtId="6" fontId="35" fillId="9" borderId="0" xfId="0" applyNumberFormat="1" applyFont="1" applyFill="1" applyProtection="1">
      <protection locked="0"/>
    </xf>
    <xf numFmtId="6" fontId="14" fillId="6" borderId="16" xfId="1" applyNumberFormat="1" applyFont="1" applyFill="1" applyBorder="1" applyAlignment="1">
      <alignment horizontal="center"/>
    </xf>
    <xf numFmtId="6" fontId="14" fillId="0" borderId="0" xfId="1" applyNumberFormat="1" applyFont="1" applyFill="1" applyBorder="1"/>
    <xf numFmtId="0" fontId="16" fillId="17" borderId="11" xfId="0" applyFont="1" applyFill="1" applyBorder="1" applyAlignment="1" applyProtection="1">
      <alignment wrapText="1"/>
      <protection locked="0"/>
    </xf>
    <xf numFmtId="6" fontId="16" fillId="17" borderId="11" xfId="1" applyNumberFormat="1" applyFont="1" applyFill="1" applyBorder="1" applyProtection="1">
      <protection locked="0"/>
    </xf>
    <xf numFmtId="6" fontId="16" fillId="17" borderId="11" xfId="1" applyNumberFormat="1" applyFont="1" applyFill="1" applyBorder="1" applyProtection="1"/>
    <xf numFmtId="0" fontId="16" fillId="17" borderId="11" xfId="0" applyFont="1" applyFill="1" applyBorder="1" applyProtection="1">
      <protection locked="0"/>
    </xf>
    <xf numFmtId="6" fontId="16" fillId="17" borderId="11" xfId="0" applyNumberFormat="1" applyFont="1" applyFill="1" applyBorder="1"/>
    <xf numFmtId="10" fontId="9" fillId="0" borderId="43" xfId="0" applyNumberFormat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5" fontId="16" fillId="6" borderId="15" xfId="0" applyNumberFormat="1" applyFont="1" applyFill="1" applyBorder="1"/>
    <xf numFmtId="5" fontId="16" fillId="6" borderId="16" xfId="0" applyNumberFormat="1" applyFont="1" applyFill="1" applyBorder="1"/>
    <xf numFmtId="5" fontId="16" fillId="6" borderId="33" xfId="0" applyNumberFormat="1" applyFont="1" applyFill="1" applyBorder="1"/>
    <xf numFmtId="5" fontId="14" fillId="6" borderId="16" xfId="0" applyNumberFormat="1" applyFont="1" applyFill="1" applyBorder="1" applyAlignment="1">
      <alignment horizontal="center"/>
    </xf>
    <xf numFmtId="2" fontId="16" fillId="6" borderId="41" xfId="0" applyNumberFormat="1" applyFont="1" applyFill="1" applyBorder="1" applyAlignment="1">
      <alignment horizontal="right"/>
    </xf>
    <xf numFmtId="2" fontId="16" fillId="6" borderId="32" xfId="0" applyNumberFormat="1" applyFont="1" applyFill="1" applyBorder="1" applyAlignment="1">
      <alignment horizontal="right"/>
    </xf>
    <xf numFmtId="5" fontId="14" fillId="20" borderId="28" xfId="0" applyNumberFormat="1" applyFont="1" applyFill="1" applyBorder="1" applyProtection="1">
      <protection locked="0"/>
    </xf>
    <xf numFmtId="5" fontId="14" fillId="6" borderId="25" xfId="0" applyNumberFormat="1" applyFont="1" applyFill="1" applyBorder="1" applyProtection="1">
      <protection locked="0"/>
    </xf>
    <xf numFmtId="0" fontId="16" fillId="0" borderId="7" xfId="0" applyFont="1" applyBorder="1" applyAlignment="1" applyProtection="1">
      <alignment horizontal="right"/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7" xfId="0" applyNumberFormat="1" applyFont="1" applyBorder="1" applyProtection="1"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centerContinuous"/>
      <protection locked="0"/>
    </xf>
    <xf numFmtId="1" fontId="16" fillId="6" borderId="11" xfId="0" applyNumberFormat="1" applyFont="1" applyFill="1" applyBorder="1" applyAlignment="1">
      <alignment horizontal="right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left"/>
      <protection locked="0"/>
    </xf>
    <xf numFmtId="1" fontId="14" fillId="2" borderId="11" xfId="0" applyNumberFormat="1" applyFont="1" applyFill="1" applyBorder="1" applyAlignment="1" applyProtection="1">
      <alignment horizontal="left"/>
      <protection locked="0"/>
    </xf>
    <xf numFmtId="6" fontId="14" fillId="6" borderId="15" xfId="1" applyNumberFormat="1" applyFont="1" applyFill="1" applyBorder="1"/>
    <xf numFmtId="0" fontId="16" fillId="21" borderId="26" xfId="0" applyFont="1" applyFill="1" applyBorder="1" applyProtection="1">
      <protection locked="0"/>
    </xf>
    <xf numFmtId="0" fontId="16" fillId="21" borderId="28" xfId="0" applyFont="1" applyFill="1" applyBorder="1" applyProtection="1">
      <protection locked="0"/>
    </xf>
    <xf numFmtId="5" fontId="16" fillId="21" borderId="28" xfId="0" applyNumberFormat="1" applyFont="1" applyFill="1" applyBorder="1" applyProtection="1">
      <protection locked="0"/>
    </xf>
    <xf numFmtId="5" fontId="14" fillId="6" borderId="32" xfId="0" applyNumberFormat="1" applyFont="1" applyFill="1" applyBorder="1"/>
    <xf numFmtId="0" fontId="14" fillId="2" borderId="4" xfId="0" applyFont="1" applyFill="1" applyBorder="1" applyAlignment="1" applyProtection="1">
      <alignment horizontal="left"/>
      <protection locked="0"/>
    </xf>
    <xf numFmtId="5" fontId="14" fillId="6" borderId="4" xfId="0" applyNumberFormat="1" applyFont="1" applyFill="1" applyBorder="1"/>
    <xf numFmtId="6" fontId="14" fillId="6" borderId="15" xfId="1" applyNumberFormat="1" applyFont="1" applyFill="1" applyBorder="1" applyAlignment="1">
      <alignment horizontal="right"/>
    </xf>
    <xf numFmtId="2" fontId="16" fillId="6" borderId="46" xfId="0" applyNumberFormat="1" applyFont="1" applyFill="1" applyBorder="1" applyAlignment="1">
      <alignment horizontal="right"/>
    </xf>
    <xf numFmtId="0" fontId="16" fillId="0" borderId="20" xfId="0" applyFont="1" applyBorder="1" applyAlignment="1" applyProtection="1">
      <alignment horizontal="center"/>
      <protection locked="0"/>
    </xf>
    <xf numFmtId="10" fontId="14" fillId="0" borderId="24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10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49" fontId="10" fillId="0" borderId="11" xfId="0" applyNumberFormat="1" applyFont="1" applyBorder="1" applyProtection="1">
      <protection locked="0"/>
    </xf>
    <xf numFmtId="6" fontId="16" fillId="21" borderId="27" xfId="1" applyNumberFormat="1" applyFont="1" applyFill="1" applyBorder="1" applyProtection="1">
      <protection locked="0"/>
    </xf>
    <xf numFmtId="6" fontId="16" fillId="6" borderId="15" xfId="1" applyNumberFormat="1" applyFont="1" applyFill="1" applyBorder="1"/>
    <xf numFmtId="5" fontId="16" fillId="6" borderId="15" xfId="0" applyNumberFormat="1" applyFont="1" applyFill="1" applyBorder="1" applyProtection="1">
      <protection locked="0"/>
    </xf>
    <xf numFmtId="0" fontId="39" fillId="0" borderId="0" xfId="15" applyFont="1"/>
    <xf numFmtId="2" fontId="40" fillId="7" borderId="3" xfId="15" applyNumberFormat="1" applyFont="1" applyFill="1" applyBorder="1" applyAlignment="1">
      <alignment horizontal="center"/>
    </xf>
    <xf numFmtId="0" fontId="39" fillId="7" borderId="22" xfId="15" applyFont="1" applyFill="1" applyBorder="1"/>
    <xf numFmtId="2" fontId="39" fillId="7" borderId="22" xfId="15" applyNumberFormat="1" applyFont="1" applyFill="1" applyBorder="1"/>
    <xf numFmtId="2" fontId="40" fillId="7" borderId="22" xfId="15" applyNumberFormat="1" applyFont="1" applyFill="1" applyBorder="1"/>
    <xf numFmtId="0" fontId="39" fillId="0" borderId="22" xfId="15" applyFont="1" applyBorder="1"/>
    <xf numFmtId="0" fontId="41" fillId="22" borderId="0" xfId="15" applyFont="1" applyFill="1" applyAlignment="1">
      <alignment horizontal="center"/>
    </xf>
    <xf numFmtId="0" fontId="41" fillId="22" borderId="0" xfId="15" applyFont="1" applyFill="1"/>
    <xf numFmtId="0" fontId="42" fillId="22" borderId="0" xfId="15" applyFont="1" applyFill="1"/>
    <xf numFmtId="0" fontId="41" fillId="22" borderId="0" xfId="15" applyFont="1" applyFill="1" applyAlignment="1">
      <alignment horizontal="right"/>
    </xf>
    <xf numFmtId="0" fontId="41" fillId="22" borderId="11" xfId="15" applyFont="1" applyFill="1" applyBorder="1" applyAlignment="1">
      <alignment horizontal="center"/>
    </xf>
    <xf numFmtId="0" fontId="39" fillId="7" borderId="0" xfId="15" applyFont="1" applyFill="1"/>
    <xf numFmtId="2" fontId="39" fillId="7" borderId="0" xfId="15" applyNumberFormat="1" applyFont="1" applyFill="1"/>
    <xf numFmtId="2" fontId="40" fillId="7" borderId="0" xfId="15" applyNumberFormat="1" applyFont="1" applyFill="1"/>
    <xf numFmtId="2" fontId="40" fillId="7" borderId="0" xfId="15" applyNumberFormat="1" applyFont="1" applyFill="1" applyAlignment="1">
      <alignment horizontal="center"/>
    </xf>
    <xf numFmtId="0" fontId="40" fillId="7" borderId="3" xfId="15" applyFont="1" applyFill="1" applyBorder="1" applyAlignment="1">
      <alignment horizontal="center"/>
    </xf>
    <xf numFmtId="0" fontId="39" fillId="0" borderId="0" xfId="15" applyFont="1" applyAlignment="1">
      <alignment horizontal="center"/>
    </xf>
    <xf numFmtId="0" fontId="40" fillId="7" borderId="11" xfId="15" applyFont="1" applyFill="1" applyBorder="1" applyAlignment="1" applyProtection="1">
      <alignment horizontal="center"/>
      <protection locked="0"/>
    </xf>
    <xf numFmtId="2" fontId="40" fillId="7" borderId="11" xfId="15" applyNumberFormat="1" applyFont="1" applyFill="1" applyBorder="1" applyAlignment="1">
      <alignment horizontal="center"/>
    </xf>
    <xf numFmtId="2" fontId="40" fillId="0" borderId="11" xfId="15" applyNumberFormat="1" applyFont="1" applyBorder="1" applyAlignment="1">
      <alignment horizontal="center"/>
    </xf>
    <xf numFmtId="0" fontId="43" fillId="0" borderId="0" xfId="15" applyFont="1"/>
    <xf numFmtId="2" fontId="43" fillId="0" borderId="0" xfId="15" applyNumberFormat="1" applyFont="1"/>
    <xf numFmtId="2" fontId="44" fillId="0" borderId="0" xfId="15" applyNumberFormat="1" applyFont="1"/>
    <xf numFmtId="0" fontId="44" fillId="0" borderId="0" xfId="15" applyFont="1"/>
    <xf numFmtId="0" fontId="45" fillId="0" borderId="0" xfId="15" applyFont="1"/>
    <xf numFmtId="0" fontId="46" fillId="0" borderId="0" xfId="15" applyFont="1"/>
    <xf numFmtId="2" fontId="46" fillId="0" borderId="0" xfId="15" applyNumberFormat="1" applyFont="1"/>
    <xf numFmtId="2" fontId="45" fillId="0" borderId="0" xfId="15" applyNumberFormat="1" applyFont="1"/>
    <xf numFmtId="0" fontId="47" fillId="0" borderId="0" xfId="15" applyFont="1"/>
    <xf numFmtId="0" fontId="47" fillId="0" borderId="0" xfId="15" applyFont="1" applyAlignment="1">
      <alignment horizontal="right" vertical="center"/>
    </xf>
    <xf numFmtId="0" fontId="47" fillId="0" borderId="0" xfId="15" applyFont="1" applyAlignment="1">
      <alignment horizontal="left" indent="8"/>
    </xf>
    <xf numFmtId="0" fontId="47" fillId="0" borderId="0" xfId="15" applyFont="1" applyAlignment="1">
      <alignment horizontal="left" vertical="center"/>
    </xf>
    <xf numFmtId="0" fontId="47" fillId="0" borderId="0" xfId="15" applyFont="1" applyAlignment="1">
      <alignment horizontal="left"/>
    </xf>
    <xf numFmtId="0" fontId="14" fillId="5" borderId="4" xfId="0" applyFont="1" applyFill="1" applyBorder="1" applyProtection="1">
      <protection locked="0"/>
    </xf>
    <xf numFmtId="167" fontId="14" fillId="6" borderId="15" xfId="0" applyNumberFormat="1" applyFont="1" applyFill="1" applyBorder="1" applyProtection="1">
      <protection locked="0"/>
    </xf>
    <xf numFmtId="6" fontId="14" fillId="6" borderId="8" xfId="1" applyNumberFormat="1" applyFont="1" applyFill="1" applyBorder="1" applyAlignment="1">
      <alignment horizontal="right"/>
    </xf>
    <xf numFmtId="6" fontId="16" fillId="6" borderId="11" xfId="1" applyNumberFormat="1" applyFont="1" applyFill="1" applyBorder="1" applyAlignment="1">
      <alignment horizontal="right"/>
    </xf>
    <xf numFmtId="2" fontId="16" fillId="6" borderId="12" xfId="0" applyNumberFormat="1" applyFont="1" applyFill="1" applyBorder="1" applyAlignment="1">
      <alignment horizontal="center"/>
    </xf>
    <xf numFmtId="5" fontId="14" fillId="6" borderId="12" xfId="0" applyNumberFormat="1" applyFont="1" applyFill="1" applyBorder="1" applyProtection="1">
      <protection locked="0"/>
    </xf>
    <xf numFmtId="6" fontId="14" fillId="6" borderId="17" xfId="1" applyNumberFormat="1" applyFont="1" applyFill="1" applyBorder="1" applyAlignment="1">
      <alignment horizontal="right"/>
    </xf>
    <xf numFmtId="164" fontId="14" fillId="0" borderId="3" xfId="0" applyNumberFormat="1" applyFont="1" applyBorder="1" applyProtection="1">
      <protection locked="0"/>
    </xf>
    <xf numFmtId="0" fontId="14" fillId="0" borderId="3" xfId="0" applyFont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10" fontId="16" fillId="0" borderId="11" xfId="0" applyNumberFormat="1" applyFont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6" fontId="14" fillId="6" borderId="4" xfId="1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/>
    <xf numFmtId="0" fontId="14" fillId="6" borderId="4" xfId="0" applyFont="1" applyFill="1" applyBorder="1" applyAlignment="1" applyProtection="1">
      <alignment horizontal="left"/>
      <protection locked="0"/>
    </xf>
    <xf numFmtId="0" fontId="14" fillId="0" borderId="25" xfId="0" applyFont="1" applyBorder="1" applyAlignment="1" applyProtection="1">
      <alignment horizontal="centerContinuous"/>
      <protection locked="0"/>
    </xf>
    <xf numFmtId="1" fontId="16" fillId="6" borderId="18" xfId="0" applyNumberFormat="1" applyFont="1" applyFill="1" applyBorder="1" applyAlignment="1">
      <alignment horizontal="right"/>
    </xf>
    <xf numFmtId="49" fontId="14" fillId="0" borderId="12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164" fontId="14" fillId="0" borderId="14" xfId="0" applyNumberFormat="1" applyFont="1" applyBorder="1" applyProtection="1">
      <protection locked="0"/>
    </xf>
    <xf numFmtId="6" fontId="14" fillId="6" borderId="10" xfId="1" applyNumberFormat="1" applyFont="1" applyFill="1" applyBorder="1" applyAlignment="1">
      <alignment horizontal="center"/>
    </xf>
    <xf numFmtId="6" fontId="14" fillId="6" borderId="32" xfId="1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4" fillId="0" borderId="11" xfId="0" applyFont="1" applyBorder="1"/>
    <xf numFmtId="5" fontId="14" fillId="0" borderId="11" xfId="0" applyNumberFormat="1" applyFont="1" applyBorder="1"/>
    <xf numFmtId="6" fontId="14" fillId="0" borderId="0" xfId="0" applyNumberFormat="1" applyFont="1" applyAlignment="1">
      <alignment horizontal="right"/>
    </xf>
    <xf numFmtId="5" fontId="14" fillId="10" borderId="11" xfId="0" applyNumberFormat="1" applyFont="1" applyFill="1" applyBorder="1"/>
    <xf numFmtId="6" fontId="14" fillId="0" borderId="11" xfId="0" applyNumberFormat="1" applyFont="1" applyBorder="1"/>
    <xf numFmtId="0" fontId="16" fillId="15" borderId="26" xfId="0" applyFont="1" applyFill="1" applyBorder="1" applyAlignment="1">
      <alignment horizontal="left"/>
    </xf>
    <xf numFmtId="6" fontId="16" fillId="15" borderId="35" xfId="1" applyNumberFormat="1" applyFont="1" applyFill="1" applyBorder="1" applyAlignment="1" applyProtection="1">
      <alignment horizontal="left"/>
    </xf>
    <xf numFmtId="6" fontId="16" fillId="15" borderId="15" xfId="1" applyNumberFormat="1" applyFont="1" applyFill="1" applyBorder="1" applyAlignment="1" applyProtection="1">
      <alignment horizontal="left"/>
    </xf>
    <xf numFmtId="5" fontId="14" fillId="6" borderId="9" xfId="0" applyNumberFormat="1" applyFont="1" applyFill="1" applyBorder="1" applyAlignment="1">
      <alignment horizontal="center"/>
    </xf>
    <xf numFmtId="5" fontId="49" fillId="0" borderId="15" xfId="0" applyNumberFormat="1" applyFont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0" fontId="16" fillId="18" borderId="11" xfId="0" applyFont="1" applyFill="1" applyBorder="1" applyAlignment="1">
      <alignment wrapText="1"/>
    </xf>
    <xf numFmtId="0" fontId="16" fillId="18" borderId="11" xfId="0" applyFont="1" applyFill="1" applyBorder="1"/>
    <xf numFmtId="6" fontId="16" fillId="6" borderId="15" xfId="1" applyNumberFormat="1" applyFont="1" applyFill="1" applyBorder="1" applyAlignment="1">
      <alignment horizontal="center"/>
    </xf>
    <xf numFmtId="5" fontId="49" fillId="0" borderId="15" xfId="0" applyNumberFormat="1" applyFont="1" applyBorder="1"/>
    <xf numFmtId="6" fontId="14" fillId="6" borderId="6" xfId="1" applyNumberFormat="1" applyFont="1" applyFill="1" applyBorder="1" applyAlignment="1" applyProtection="1">
      <alignment horizontal="center"/>
      <protection locked="0"/>
    </xf>
    <xf numFmtId="6" fontId="14" fillId="6" borderId="10" xfId="1" applyNumberFormat="1" applyFont="1" applyFill="1" applyBorder="1" applyAlignment="1" applyProtection="1">
      <alignment horizontal="center"/>
      <protection locked="0"/>
    </xf>
    <xf numFmtId="5" fontId="14" fillId="20" borderId="23" xfId="0" applyNumberFormat="1" applyFont="1" applyFill="1" applyBorder="1" applyProtection="1">
      <protection locked="0"/>
    </xf>
    <xf numFmtId="6" fontId="16" fillId="6" borderId="15" xfId="1" applyNumberFormat="1" applyFont="1" applyFill="1" applyBorder="1" applyAlignment="1" applyProtection="1">
      <alignment horizontal="center"/>
      <protection locked="0"/>
    </xf>
    <xf numFmtId="6" fontId="3" fillId="5" borderId="15" xfId="0" applyNumberFormat="1" applyFont="1" applyFill="1" applyBorder="1" applyProtection="1">
      <protection locked="0"/>
    </xf>
    <xf numFmtId="1" fontId="40" fillId="7" borderId="11" xfId="15" applyNumberFormat="1" applyFont="1" applyFill="1" applyBorder="1" applyAlignment="1" applyProtection="1">
      <alignment horizontal="center"/>
      <protection locked="0"/>
    </xf>
    <xf numFmtId="0" fontId="40" fillId="0" borderId="11" xfId="15" applyFont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left"/>
      <protection locked="0"/>
    </xf>
    <xf numFmtId="167" fontId="16" fillId="6" borderId="3" xfId="0" applyNumberFormat="1" applyFont="1" applyFill="1" applyBorder="1" applyAlignment="1">
      <alignment horizontal="center"/>
    </xf>
    <xf numFmtId="6" fontId="14" fillId="6" borderId="29" xfId="1" applyNumberFormat="1" applyFont="1" applyFill="1" applyBorder="1" applyAlignment="1">
      <alignment horizontal="center"/>
    </xf>
    <xf numFmtId="5" fontId="14" fillId="6" borderId="4" xfId="0" applyNumberFormat="1" applyFont="1" applyFill="1" applyBorder="1" applyAlignment="1">
      <alignment horizontal="center"/>
    </xf>
    <xf numFmtId="6" fontId="16" fillId="10" borderId="15" xfId="1" applyNumberFormat="1" applyFont="1" applyFill="1" applyBorder="1"/>
    <xf numFmtId="6" fontId="14" fillId="19" borderId="4" xfId="1" applyNumberFormat="1" applyFont="1" applyFill="1" applyBorder="1" applyAlignment="1" applyProtection="1">
      <alignment horizontal="center"/>
    </xf>
    <xf numFmtId="0" fontId="16" fillId="20" borderId="26" xfId="0" applyFont="1" applyFill="1" applyBorder="1" applyProtection="1">
      <protection locked="0"/>
    </xf>
    <xf numFmtId="0" fontId="14" fillId="20" borderId="26" xfId="0" applyFont="1" applyFill="1" applyBorder="1" applyProtection="1">
      <protection locked="0"/>
    </xf>
    <xf numFmtId="0" fontId="14" fillId="20" borderId="28" xfId="0" applyFont="1" applyFill="1" applyBorder="1" applyProtection="1">
      <protection locked="0"/>
    </xf>
    <xf numFmtId="0" fontId="14" fillId="20" borderId="28" xfId="0" applyFont="1" applyFill="1" applyBorder="1" applyAlignment="1" applyProtection="1">
      <alignment horizontal="left"/>
      <protection locked="0"/>
    </xf>
    <xf numFmtId="0" fontId="14" fillId="20" borderId="28" xfId="0" applyFont="1" applyFill="1" applyBorder="1" applyAlignment="1" applyProtection="1">
      <alignment horizontal="right"/>
      <protection locked="0"/>
    </xf>
    <xf numFmtId="0" fontId="14" fillId="20" borderId="27" xfId="0" applyFont="1" applyFill="1" applyBorder="1" applyAlignment="1" applyProtection="1">
      <alignment horizontal="right"/>
      <protection locked="0"/>
    </xf>
    <xf numFmtId="167" fontId="14" fillId="6" borderId="3" xfId="0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vertical="center" wrapText="1"/>
      <protection locked="0"/>
    </xf>
    <xf numFmtId="0" fontId="48" fillId="3" borderId="0" xfId="0" applyFont="1" applyFill="1" applyAlignment="1" applyProtection="1">
      <alignment vertical="center" wrapText="1"/>
      <protection locked="0"/>
    </xf>
    <xf numFmtId="0" fontId="52" fillId="0" borderId="3" xfId="0" applyFont="1" applyBorder="1" applyAlignment="1" applyProtection="1">
      <alignment horizontal="right" vertical="center"/>
      <protection locked="0"/>
    </xf>
    <xf numFmtId="0" fontId="53" fillId="0" borderId="0" xfId="0" applyFont="1" applyProtection="1">
      <protection locked="0"/>
    </xf>
    <xf numFmtId="0" fontId="53" fillId="0" borderId="0" xfId="0" applyFont="1" applyAlignment="1" applyProtection="1">
      <alignment horizontal="left"/>
      <protection locked="0"/>
    </xf>
    <xf numFmtId="6" fontId="14" fillId="26" borderId="7" xfId="1" applyNumberFormat="1" applyFont="1" applyFill="1" applyBorder="1" applyAlignment="1" applyProtection="1">
      <alignment horizontal="center"/>
      <protection locked="0"/>
    </xf>
    <xf numFmtId="5" fontId="14" fillId="27" borderId="15" xfId="0" applyNumberFormat="1" applyFont="1" applyFill="1" applyBorder="1"/>
    <xf numFmtId="0" fontId="54" fillId="0" borderId="0" xfId="0" applyFont="1" applyProtection="1">
      <protection locked="0"/>
    </xf>
    <xf numFmtId="0" fontId="56" fillId="0" borderId="8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8" fillId="0" borderId="0" xfId="0" applyFont="1"/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14" fillId="0" borderId="11" xfId="0" applyFont="1" applyBorder="1" applyAlignment="1">
      <alignment horizontal="left"/>
    </xf>
    <xf numFmtId="6" fontId="3" fillId="5" borderId="30" xfId="1" applyNumberFormat="1" applyFont="1" applyFill="1" applyBorder="1" applyProtection="1"/>
    <xf numFmtId="6" fontId="16" fillId="21" borderId="15" xfId="0" applyNumberFormat="1" applyFont="1" applyFill="1" applyBorder="1"/>
    <xf numFmtId="5" fontId="9" fillId="21" borderId="35" xfId="0" applyNumberFormat="1" applyFont="1" applyFill="1" applyBorder="1" applyProtection="1">
      <protection locked="0"/>
    </xf>
    <xf numFmtId="0" fontId="14" fillId="24" borderId="3" xfId="0" applyFont="1" applyFill="1" applyBorder="1" applyAlignment="1" applyProtection="1">
      <alignment horizontal="left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4" fillId="6" borderId="11" xfId="0" applyFont="1" applyFill="1" applyBorder="1" applyAlignment="1" applyProtection="1">
      <alignment horizontal="center"/>
      <protection locked="0"/>
    </xf>
    <xf numFmtId="0" fontId="14" fillId="6" borderId="9" xfId="0" applyFont="1" applyFill="1" applyBorder="1" applyAlignment="1" applyProtection="1">
      <alignment horizontal="left"/>
      <protection locked="0"/>
    </xf>
    <xf numFmtId="0" fontId="14" fillId="6" borderId="11" xfId="0" applyFont="1" applyFill="1" applyBorder="1" applyAlignment="1" applyProtection="1">
      <alignment horizontal="left"/>
      <protection locked="0"/>
    </xf>
    <xf numFmtId="14" fontId="14" fillId="6" borderId="4" xfId="0" applyNumberFormat="1" applyFont="1" applyFill="1" applyBorder="1" applyAlignment="1" applyProtection="1">
      <alignment horizontal="center"/>
      <protection locked="0"/>
    </xf>
    <xf numFmtId="6" fontId="14" fillId="6" borderId="11" xfId="1" applyNumberFormat="1" applyFont="1" applyFill="1" applyBorder="1" applyProtection="1"/>
    <xf numFmtId="6" fontId="14" fillId="6" borderId="9" xfId="1" applyNumberFormat="1" applyFont="1" applyFill="1" applyBorder="1" applyProtection="1"/>
    <xf numFmtId="6" fontId="14" fillId="6" borderId="15" xfId="0" applyNumberFormat="1" applyFont="1" applyFill="1" applyBorder="1"/>
    <xf numFmtId="0" fontId="59" fillId="25" borderId="0" xfId="0" applyFont="1" applyFill="1"/>
    <xf numFmtId="0" fontId="60" fillId="25" borderId="0" xfId="0" applyFont="1" applyFill="1"/>
    <xf numFmtId="0" fontId="32" fillId="0" borderId="0" xfId="0" applyFont="1" applyAlignment="1" applyProtection="1">
      <alignment horizontal="center" wrapText="1"/>
      <protection locked="0"/>
    </xf>
    <xf numFmtId="0" fontId="50" fillId="0" borderId="0" xfId="0" applyFont="1" applyAlignment="1" applyProtection="1">
      <alignment horizontal="center" wrapText="1"/>
      <protection locked="0"/>
    </xf>
    <xf numFmtId="0" fontId="61" fillId="0" borderId="0" xfId="0" applyFont="1" applyAlignment="1" applyProtection="1">
      <alignment horizontal="center"/>
      <protection locked="0"/>
    </xf>
    <xf numFmtId="164" fontId="4" fillId="23" borderId="0" xfId="0" applyNumberFormat="1" applyFont="1" applyFill="1" applyAlignment="1" applyProtection="1">
      <alignment horizontal="left"/>
      <protection locked="0"/>
    </xf>
    <xf numFmtId="5" fontId="14" fillId="5" borderId="11" xfId="0" applyNumberFormat="1" applyFont="1" applyFill="1" applyBorder="1" applyAlignment="1" applyProtection="1">
      <alignment horizontal="center"/>
      <protection locked="0"/>
    </xf>
    <xf numFmtId="6" fontId="14" fillId="5" borderId="14" xfId="1" applyNumberFormat="1" applyFont="1" applyFill="1" applyBorder="1" applyAlignment="1" applyProtection="1">
      <alignment horizontal="center"/>
      <protection locked="0"/>
    </xf>
    <xf numFmtId="166" fontId="14" fillId="5" borderId="11" xfId="2" applyNumberFormat="1" applyFont="1" applyFill="1" applyBorder="1" applyAlignment="1" applyProtection="1">
      <alignment horizontal="center"/>
      <protection locked="0"/>
    </xf>
    <xf numFmtId="0" fontId="14" fillId="5" borderId="11" xfId="0" applyFont="1" applyFill="1" applyBorder="1"/>
    <xf numFmtId="5" fontId="14" fillId="5" borderId="4" xfId="0" applyNumberFormat="1" applyFont="1" applyFill="1" applyBorder="1" applyAlignment="1" applyProtection="1">
      <alignment horizontal="center"/>
      <protection locked="0"/>
    </xf>
    <xf numFmtId="5" fontId="14" fillId="5" borderId="25" xfId="0" applyNumberFormat="1" applyFont="1" applyFill="1" applyBorder="1" applyAlignment="1" applyProtection="1">
      <alignment horizontal="center"/>
      <protection locked="0"/>
    </xf>
    <xf numFmtId="5" fontId="14" fillId="5" borderId="13" xfId="0" applyNumberFormat="1" applyFont="1" applyFill="1" applyBorder="1" applyAlignment="1" applyProtection="1">
      <alignment horizontal="center"/>
      <protection locked="0"/>
    </xf>
    <xf numFmtId="5" fontId="10" fillId="5" borderId="11" xfId="0" applyNumberFormat="1" applyFont="1" applyFill="1" applyBorder="1" applyProtection="1">
      <protection locked="0"/>
    </xf>
    <xf numFmtId="167" fontId="14" fillId="5" borderId="14" xfId="1" applyNumberFormat="1" applyFont="1" applyFill="1" applyBorder="1" applyAlignment="1" applyProtection="1">
      <alignment horizontal="center"/>
      <protection locked="0"/>
    </xf>
    <xf numFmtId="167" fontId="10" fillId="5" borderId="11" xfId="0" applyNumberFormat="1" applyFont="1" applyFill="1" applyBorder="1" applyProtection="1">
      <protection locked="0"/>
    </xf>
    <xf numFmtId="167" fontId="14" fillId="5" borderId="13" xfId="1" applyNumberFormat="1" applyFont="1" applyFill="1" applyBorder="1" applyAlignment="1" applyProtection="1">
      <alignment horizontal="center"/>
      <protection locked="0"/>
    </xf>
    <xf numFmtId="0" fontId="62" fillId="0" borderId="8" xfId="0" applyFont="1" applyBorder="1" applyAlignment="1" applyProtection="1">
      <alignment horizontal="center" vertical="center"/>
      <protection locked="0"/>
    </xf>
    <xf numFmtId="6" fontId="16" fillId="19" borderId="15" xfId="1" applyNumberFormat="1" applyFont="1" applyFill="1" applyBorder="1" applyAlignment="1">
      <alignment horizontal="right"/>
    </xf>
    <xf numFmtId="0" fontId="63" fillId="0" borderId="0" xfId="15" applyFont="1"/>
    <xf numFmtId="2" fontId="64" fillId="7" borderId="0" xfId="15" applyNumberFormat="1" applyFont="1" applyFill="1"/>
    <xf numFmtId="2" fontId="63" fillId="7" borderId="0" xfId="15" applyNumberFormat="1" applyFont="1" applyFill="1"/>
    <xf numFmtId="0" fontId="64" fillId="7" borderId="0" xfId="15" applyFont="1" applyFill="1"/>
    <xf numFmtId="0" fontId="64" fillId="0" borderId="0" xfId="15" applyFont="1"/>
    <xf numFmtId="0" fontId="65" fillId="0" borderId="0" xfId="15" applyFont="1"/>
    <xf numFmtId="2" fontId="65" fillId="0" borderId="0" xfId="15" applyNumberFormat="1" applyFont="1"/>
    <xf numFmtId="2" fontId="63" fillId="0" borderId="0" xfId="15" applyNumberFormat="1" applyFont="1"/>
    <xf numFmtId="0" fontId="16" fillId="29" borderId="11" xfId="0" applyFont="1" applyFill="1" applyBorder="1" applyProtection="1">
      <protection locked="0"/>
    </xf>
    <xf numFmtId="6" fontId="16" fillId="29" borderId="11" xfId="1" applyNumberFormat="1" applyFont="1" applyFill="1" applyBorder="1" applyProtection="1">
      <protection locked="0"/>
    </xf>
    <xf numFmtId="6" fontId="14" fillId="0" borderId="15" xfId="0" applyNumberFormat="1" applyFont="1" applyBorder="1"/>
    <xf numFmtId="0" fontId="6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17" applyFont="1"/>
    <xf numFmtId="0" fontId="30" fillId="0" borderId="0" xfId="18"/>
    <xf numFmtId="0" fontId="30" fillId="0" borderId="0" xfId="18" applyFill="1"/>
    <xf numFmtId="167" fontId="14" fillId="6" borderId="30" xfId="0" applyNumberFormat="1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72" fillId="4" borderId="24" xfId="0" applyFont="1" applyFill="1" applyBorder="1" applyAlignment="1">
      <alignment horizontal="center" wrapText="1"/>
    </xf>
    <xf numFmtId="0" fontId="72" fillId="4" borderId="0" xfId="0" applyFont="1" applyFill="1" applyAlignment="1">
      <alignment horizontal="center" wrapText="1"/>
    </xf>
    <xf numFmtId="0" fontId="72" fillId="4" borderId="17" xfId="0" applyFont="1" applyFill="1" applyBorder="1" applyAlignment="1">
      <alignment horizontal="center" wrapText="1"/>
    </xf>
    <xf numFmtId="0" fontId="72" fillId="4" borderId="21" xfId="0" applyFont="1" applyFill="1" applyBorder="1" applyAlignment="1">
      <alignment horizontal="center" wrapText="1"/>
    </xf>
    <xf numFmtId="0" fontId="72" fillId="4" borderId="22" xfId="0" applyFont="1" applyFill="1" applyBorder="1" applyAlignment="1">
      <alignment horizontal="center" wrapText="1"/>
    </xf>
    <xf numFmtId="0" fontId="72" fillId="4" borderId="23" xfId="0" applyFont="1" applyFill="1" applyBorder="1" applyAlignment="1">
      <alignment horizontal="center" wrapText="1"/>
    </xf>
    <xf numFmtId="0" fontId="4" fillId="21" borderId="26" xfId="0" applyFont="1" applyFill="1" applyBorder="1" applyAlignment="1" applyProtection="1">
      <alignment horizontal="center"/>
      <protection locked="0"/>
    </xf>
    <xf numFmtId="0" fontId="4" fillId="21" borderId="28" xfId="0" applyFont="1" applyFill="1" applyBorder="1" applyAlignment="1" applyProtection="1">
      <alignment horizontal="center"/>
      <protection locked="0"/>
    </xf>
    <xf numFmtId="0" fontId="4" fillId="21" borderId="40" xfId="0" applyFont="1" applyFill="1" applyBorder="1" applyAlignment="1" applyProtection="1">
      <alignment horizontal="center"/>
      <protection locked="0"/>
    </xf>
    <xf numFmtId="0" fontId="16" fillId="14" borderId="9" xfId="0" applyFont="1" applyFill="1" applyBorder="1" applyAlignment="1" applyProtection="1">
      <alignment horizontal="center" wrapText="1"/>
      <protection locked="0"/>
    </xf>
    <xf numFmtId="0" fontId="16" fillId="14" borderId="14" xfId="0" applyFont="1" applyFill="1" applyBorder="1" applyAlignment="1" applyProtection="1">
      <alignment horizontal="center" wrapText="1"/>
      <protection locked="0"/>
    </xf>
    <xf numFmtId="2" fontId="14" fillId="0" borderId="11" xfId="0" applyNumberFormat="1" applyFont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0" fontId="16" fillId="20" borderId="27" xfId="0" applyFont="1" applyFill="1" applyBorder="1" applyAlignment="1" applyProtection="1">
      <alignment horizontal="left"/>
      <protection locked="0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19" borderId="11" xfId="0" applyFont="1" applyFill="1" applyBorder="1" applyAlignment="1" applyProtection="1">
      <alignment horizontal="center"/>
      <protection locked="0"/>
    </xf>
    <xf numFmtId="2" fontId="14" fillId="0" borderId="9" xfId="0" applyNumberFormat="1" applyFont="1" applyBorder="1" applyAlignment="1" applyProtection="1">
      <alignment horizontal="center"/>
      <protection locked="0"/>
    </xf>
    <xf numFmtId="2" fontId="14" fillId="0" borderId="14" xfId="0" applyNumberFormat="1" applyFont="1" applyBorder="1" applyAlignment="1" applyProtection="1">
      <alignment horizontal="center"/>
      <protection locked="0"/>
    </xf>
    <xf numFmtId="2" fontId="14" fillId="0" borderId="4" xfId="0" applyNumberFormat="1" applyFont="1" applyBorder="1" applyAlignment="1" applyProtection="1">
      <alignment horizontal="center"/>
      <protection locked="0"/>
    </xf>
    <xf numFmtId="0" fontId="16" fillId="20" borderId="9" xfId="0" applyFont="1" applyFill="1" applyBorder="1" applyAlignment="1" applyProtection="1">
      <alignment horizontal="left"/>
      <protection locked="0"/>
    </xf>
    <xf numFmtId="0" fontId="16" fillId="20" borderId="5" xfId="0" applyFont="1" applyFill="1" applyBorder="1" applyAlignment="1" applyProtection="1">
      <alignment horizontal="left"/>
      <protection locked="0"/>
    </xf>
    <xf numFmtId="0" fontId="16" fillId="20" borderId="14" xfId="0" applyFont="1" applyFill="1" applyBorder="1" applyAlignment="1" applyProtection="1">
      <alignment horizontal="left"/>
      <protection locked="0"/>
    </xf>
    <xf numFmtId="0" fontId="55" fillId="28" borderId="37" xfId="0" applyFont="1" applyFill="1" applyBorder="1" applyAlignment="1" applyProtection="1">
      <alignment horizontal="left"/>
      <protection locked="0"/>
    </xf>
    <xf numFmtId="0" fontId="55" fillId="28" borderId="38" xfId="0" applyFont="1" applyFill="1" applyBorder="1" applyAlignment="1" applyProtection="1">
      <alignment horizontal="left"/>
      <protection locked="0"/>
    </xf>
    <xf numFmtId="0" fontId="55" fillId="28" borderId="39" xfId="0" applyFont="1" applyFill="1" applyBorder="1" applyAlignment="1" applyProtection="1">
      <alignment horizontal="left"/>
      <protection locked="0"/>
    </xf>
    <xf numFmtId="0" fontId="16" fillId="20" borderId="11" xfId="0" applyFont="1" applyFill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6" fillId="29" borderId="9" xfId="0" applyFont="1" applyFill="1" applyBorder="1" applyAlignment="1" applyProtection="1">
      <alignment horizontal="center"/>
      <protection locked="0"/>
    </xf>
    <xf numFmtId="0" fontId="16" fillId="29" borderId="14" xfId="0" applyFont="1" applyFill="1" applyBorder="1" applyAlignment="1" applyProtection="1">
      <alignment horizontal="center"/>
      <protection locked="0"/>
    </xf>
    <xf numFmtId="0" fontId="16" fillId="21" borderId="26" xfId="0" applyFont="1" applyFill="1" applyBorder="1" applyAlignment="1" applyProtection="1">
      <alignment horizontal="center"/>
      <protection locked="0"/>
    </xf>
    <xf numFmtId="0" fontId="14" fillId="21" borderId="27" xfId="0" applyFont="1" applyFill="1" applyBorder="1" applyAlignment="1">
      <alignment horizontal="center"/>
    </xf>
    <xf numFmtId="0" fontId="4" fillId="0" borderId="26" xfId="6" applyFont="1" applyBorder="1" applyAlignment="1">
      <alignment horizontal="center"/>
    </xf>
    <xf numFmtId="0" fontId="4" fillId="0" borderId="27" xfId="6" applyFont="1" applyBorder="1" applyAlignment="1">
      <alignment horizontal="center"/>
    </xf>
    <xf numFmtId="0" fontId="24" fillId="13" borderId="18" xfId="0" applyFont="1" applyFill="1" applyBorder="1" applyAlignment="1" applyProtection="1">
      <alignment horizontal="center" wrapText="1"/>
      <protection locked="0"/>
    </xf>
    <xf numFmtId="0" fontId="24" fillId="13" borderId="19" xfId="0" applyFont="1" applyFill="1" applyBorder="1" applyAlignment="1">
      <alignment horizontal="center"/>
    </xf>
    <xf numFmtId="0" fontId="24" fillId="13" borderId="20" xfId="0" applyFont="1" applyFill="1" applyBorder="1" applyAlignment="1">
      <alignment horizontal="center"/>
    </xf>
    <xf numFmtId="0" fontId="24" fillId="13" borderId="24" xfId="0" applyFont="1" applyFill="1" applyBorder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25" fillId="5" borderId="24" xfId="0" applyFont="1" applyFill="1" applyBorder="1" applyAlignment="1" applyProtection="1">
      <alignment horizontal="center"/>
      <protection locked="0"/>
    </xf>
    <xf numFmtId="0" fontId="25" fillId="5" borderId="0" xfId="0" applyFont="1" applyFill="1" applyAlignment="1" applyProtection="1">
      <alignment horizontal="center"/>
      <protection locked="0"/>
    </xf>
    <xf numFmtId="0" fontId="25" fillId="5" borderId="17" xfId="0" applyFont="1" applyFill="1" applyBorder="1" applyAlignment="1" applyProtection="1">
      <alignment horizontal="center"/>
      <protection locked="0"/>
    </xf>
    <xf numFmtId="0" fontId="25" fillId="6" borderId="24" xfId="0" applyFont="1" applyFill="1" applyBorder="1" applyAlignment="1" applyProtection="1">
      <alignment horizontal="center"/>
      <protection locked="0"/>
    </xf>
    <xf numFmtId="0" fontId="25" fillId="6" borderId="0" xfId="0" applyFont="1" applyFill="1" applyAlignment="1" applyProtection="1">
      <alignment horizontal="center"/>
      <protection locked="0"/>
    </xf>
    <xf numFmtId="0" fontId="25" fillId="6" borderId="17" xfId="0" applyFont="1" applyFill="1" applyBorder="1" applyAlignment="1" applyProtection="1">
      <alignment horizontal="center"/>
      <protection locked="0"/>
    </xf>
    <xf numFmtId="0" fontId="25" fillId="10" borderId="24" xfId="0" applyFont="1" applyFill="1" applyBorder="1" applyAlignment="1" applyProtection="1">
      <alignment horizontal="center" wrapText="1"/>
      <protection locked="0"/>
    </xf>
    <xf numFmtId="0" fontId="27" fillId="16" borderId="0" xfId="0" applyFont="1" applyFill="1" applyAlignment="1">
      <alignment horizontal="center"/>
    </xf>
    <xf numFmtId="0" fontId="27" fillId="16" borderId="17" xfId="0" applyFont="1" applyFill="1" applyBorder="1" applyAlignment="1">
      <alignment horizontal="center"/>
    </xf>
    <xf numFmtId="6" fontId="25" fillId="21" borderId="24" xfId="0" applyNumberFormat="1" applyFont="1" applyFill="1" applyBorder="1" applyAlignment="1">
      <alignment horizontal="center"/>
    </xf>
    <xf numFmtId="0" fontId="28" fillId="21" borderId="0" xfId="0" applyFont="1" applyFill="1"/>
    <xf numFmtId="0" fontId="28" fillId="21" borderId="17" xfId="0" applyFont="1" applyFill="1" applyBorder="1"/>
    <xf numFmtId="0" fontId="25" fillId="14" borderId="21" xfId="0" applyFont="1" applyFill="1" applyBorder="1" applyAlignment="1" applyProtection="1">
      <alignment horizontal="center" wrapText="1"/>
      <protection locked="0"/>
    </xf>
    <xf numFmtId="0" fontId="25" fillId="14" borderId="22" xfId="0" applyFont="1" applyFill="1" applyBorder="1" applyAlignment="1" applyProtection="1">
      <alignment horizontal="center" wrapText="1"/>
      <protection locked="0"/>
    </xf>
    <xf numFmtId="0" fontId="28" fillId="14" borderId="23" xfId="0" applyFont="1" applyFill="1" applyBorder="1" applyAlignment="1">
      <alignment horizontal="center" wrapText="1"/>
    </xf>
    <xf numFmtId="164" fontId="51" fillId="0" borderId="0" xfId="0" applyNumberFormat="1" applyFont="1" applyAlignment="1" applyProtection="1">
      <alignment horizontal="center" vertical="center"/>
      <protection locked="0"/>
    </xf>
    <xf numFmtId="164" fontId="51" fillId="3" borderId="0" xfId="0" applyNumberFormat="1" applyFont="1" applyFill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71" fillId="29" borderId="18" xfId="0" applyFont="1" applyFill="1" applyBorder="1" applyAlignment="1" applyProtection="1">
      <alignment horizontal="center" vertical="center" wrapText="1"/>
      <protection locked="0"/>
    </xf>
    <xf numFmtId="0" fontId="71" fillId="29" borderId="19" xfId="0" applyFont="1" applyFill="1" applyBorder="1" applyAlignment="1" applyProtection="1">
      <alignment horizontal="center" vertical="center" wrapText="1"/>
      <protection locked="0"/>
    </xf>
    <xf numFmtId="0" fontId="71" fillId="29" borderId="20" xfId="0" applyFont="1" applyFill="1" applyBorder="1" applyAlignment="1" applyProtection="1">
      <alignment horizontal="center" vertical="center" wrapText="1"/>
      <protection locked="0"/>
    </xf>
    <xf numFmtId="0" fontId="71" fillId="29" borderId="24" xfId="0" applyFont="1" applyFill="1" applyBorder="1" applyAlignment="1" applyProtection="1">
      <alignment horizontal="center" vertical="center" wrapText="1"/>
      <protection locked="0"/>
    </xf>
    <xf numFmtId="0" fontId="71" fillId="29" borderId="0" xfId="0" applyFont="1" applyFill="1" applyAlignment="1" applyProtection="1">
      <alignment horizontal="center" vertical="center" wrapText="1"/>
      <protection locked="0"/>
    </xf>
    <xf numFmtId="0" fontId="71" fillId="29" borderId="17" xfId="0" applyFont="1" applyFill="1" applyBorder="1" applyAlignment="1" applyProtection="1">
      <alignment horizontal="center" vertical="center" wrapText="1"/>
      <protection locked="0"/>
    </xf>
    <xf numFmtId="0" fontId="71" fillId="29" borderId="21" xfId="0" applyFont="1" applyFill="1" applyBorder="1" applyAlignment="1" applyProtection="1">
      <alignment horizontal="center" vertical="center" wrapText="1"/>
      <protection locked="0"/>
    </xf>
    <xf numFmtId="0" fontId="71" fillId="29" borderId="22" xfId="0" applyFont="1" applyFill="1" applyBorder="1" applyAlignment="1" applyProtection="1">
      <alignment horizontal="center" vertical="center" wrapText="1"/>
      <protection locked="0"/>
    </xf>
    <xf numFmtId="0" fontId="71" fillId="29" borderId="23" xfId="0" applyFont="1" applyFill="1" applyBorder="1" applyAlignment="1" applyProtection="1">
      <alignment horizontal="center" vertical="center" wrapText="1"/>
      <protection locked="0"/>
    </xf>
    <xf numFmtId="0" fontId="16" fillId="20" borderId="37" xfId="0" applyFont="1" applyFill="1" applyBorder="1" applyAlignment="1" applyProtection="1">
      <alignment horizontal="left"/>
      <protection locked="0"/>
    </xf>
    <xf numFmtId="0" fontId="16" fillId="20" borderId="38" xfId="0" applyFont="1" applyFill="1" applyBorder="1" applyAlignment="1" applyProtection="1">
      <alignment horizontal="left"/>
      <protection locked="0"/>
    </xf>
    <xf numFmtId="0" fontId="16" fillId="20" borderId="39" xfId="0" applyFont="1" applyFill="1" applyBorder="1" applyAlignment="1" applyProtection="1">
      <alignment horizontal="left"/>
      <protection locked="0"/>
    </xf>
    <xf numFmtId="0" fontId="16" fillId="17" borderId="21" xfId="0" applyFont="1" applyFill="1" applyBorder="1" applyAlignment="1" applyProtection="1">
      <alignment horizontal="center" wrapText="1"/>
      <protection locked="0"/>
    </xf>
    <xf numFmtId="0" fontId="16" fillId="17" borderId="22" xfId="0" applyFont="1" applyFill="1" applyBorder="1" applyAlignment="1" applyProtection="1">
      <alignment horizontal="center" wrapText="1"/>
      <protection locked="0"/>
    </xf>
    <xf numFmtId="0" fontId="16" fillId="17" borderId="23" xfId="0" applyFont="1" applyFill="1" applyBorder="1" applyAlignment="1" applyProtection="1">
      <alignment horizontal="center" wrapText="1"/>
      <protection locked="0"/>
    </xf>
    <xf numFmtId="6" fontId="9" fillId="15" borderId="24" xfId="0" applyNumberFormat="1" applyFont="1" applyFill="1" applyBorder="1" applyAlignment="1">
      <alignment horizontal="center"/>
    </xf>
    <xf numFmtId="6" fontId="9" fillId="15" borderId="0" xfId="0" applyNumberFormat="1" applyFont="1" applyFill="1" applyAlignment="1">
      <alignment horizontal="center"/>
    </xf>
    <xf numFmtId="6" fontId="9" fillId="15" borderId="17" xfId="0" applyNumberFormat="1" applyFont="1" applyFill="1" applyBorder="1" applyAlignment="1">
      <alignment horizontal="center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18" fillId="13" borderId="18" xfId="0" applyFont="1" applyFill="1" applyBorder="1" applyAlignment="1" applyProtection="1">
      <alignment horizontal="center" wrapText="1"/>
      <protection locked="0"/>
    </xf>
    <xf numFmtId="0" fontId="18" fillId="13" borderId="19" xfId="0" applyFont="1" applyFill="1" applyBorder="1" applyAlignment="1" applyProtection="1">
      <alignment horizontal="center" wrapText="1"/>
      <protection locked="0"/>
    </xf>
    <xf numFmtId="0" fontId="18" fillId="13" borderId="20" xfId="0" applyFont="1" applyFill="1" applyBorder="1" applyAlignment="1" applyProtection="1">
      <alignment horizontal="center" wrapText="1"/>
      <protection locked="0"/>
    </xf>
    <xf numFmtId="0" fontId="18" fillId="13" borderId="24" xfId="0" applyFont="1" applyFill="1" applyBorder="1" applyAlignment="1" applyProtection="1">
      <alignment horizontal="center" wrapText="1"/>
      <protection locked="0"/>
    </xf>
    <xf numFmtId="0" fontId="18" fillId="13" borderId="0" xfId="0" applyFont="1" applyFill="1" applyAlignment="1" applyProtection="1">
      <alignment horizontal="center" wrapText="1"/>
      <protection locked="0"/>
    </xf>
    <xf numFmtId="0" fontId="18" fillId="13" borderId="17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18" borderId="9" xfId="0" applyFont="1" applyFill="1" applyBorder="1" applyAlignment="1" applyProtection="1">
      <alignment horizontal="center" wrapText="1"/>
      <protection locked="0"/>
    </xf>
    <xf numFmtId="0" fontId="16" fillId="18" borderId="14" xfId="0" applyFont="1" applyFill="1" applyBorder="1" applyAlignment="1" applyProtection="1">
      <alignment horizontal="center" wrapText="1"/>
      <protection locked="0"/>
    </xf>
    <xf numFmtId="0" fontId="9" fillId="10" borderId="24" xfId="0" applyFont="1" applyFill="1" applyBorder="1" applyAlignment="1" applyProtection="1">
      <alignment horizontal="center" wrapText="1"/>
      <protection locked="0"/>
    </xf>
    <xf numFmtId="0" fontId="9" fillId="10" borderId="0" xfId="0" applyFont="1" applyFill="1" applyAlignment="1" applyProtection="1">
      <alignment horizontal="center" wrapText="1"/>
      <protection locked="0"/>
    </xf>
    <xf numFmtId="0" fontId="9" fillId="10" borderId="17" xfId="0" applyFont="1" applyFill="1" applyBorder="1" applyAlignment="1" applyProtection="1">
      <alignment horizontal="center" wrapText="1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6" fontId="16" fillId="15" borderId="26" xfId="0" applyNumberFormat="1" applyFont="1" applyFill="1" applyBorder="1" applyAlignment="1">
      <alignment horizontal="center"/>
    </xf>
    <xf numFmtId="6" fontId="16" fillId="15" borderId="27" xfId="0" applyNumberFormat="1" applyFont="1" applyFill="1" applyBorder="1" applyAlignment="1">
      <alignment horizontal="center"/>
    </xf>
    <xf numFmtId="6" fontId="16" fillId="15" borderId="28" xfId="0" applyNumberFormat="1" applyFont="1" applyFill="1" applyBorder="1" applyAlignment="1">
      <alignment horizontal="center"/>
    </xf>
    <xf numFmtId="0" fontId="14" fillId="0" borderId="9" xfId="0" applyFont="1" applyBorder="1" applyAlignment="1" applyProtection="1">
      <alignment horizontal="center"/>
      <protection locked="0"/>
    </xf>
    <xf numFmtId="2" fontId="14" fillId="0" borderId="12" xfId="0" applyNumberFormat="1" applyFont="1" applyBorder="1" applyAlignment="1" applyProtection="1">
      <alignment horizontal="center"/>
      <protection locked="0"/>
    </xf>
    <xf numFmtId="0" fontId="38" fillId="16" borderId="28" xfId="0" applyFont="1" applyFill="1" applyBorder="1" applyAlignment="1">
      <alignment horizontal="center"/>
    </xf>
    <xf numFmtId="0" fontId="38" fillId="16" borderId="27" xfId="0" applyFont="1" applyFill="1" applyBorder="1" applyAlignment="1">
      <alignment horizontal="center"/>
    </xf>
    <xf numFmtId="0" fontId="16" fillId="18" borderId="11" xfId="0" applyFont="1" applyFill="1" applyBorder="1" applyAlignment="1" applyProtection="1">
      <alignment horizontal="center" wrapText="1"/>
      <protection locked="0"/>
    </xf>
    <xf numFmtId="0" fontId="20" fillId="16" borderId="0" xfId="0" applyFont="1" applyFill="1" applyAlignment="1">
      <alignment horizontal="center"/>
    </xf>
    <xf numFmtId="0" fontId="20" fillId="16" borderId="17" xfId="0" applyFont="1" applyFill="1" applyBorder="1" applyAlignment="1">
      <alignment horizontal="center"/>
    </xf>
    <xf numFmtId="0" fontId="14" fillId="19" borderId="9" xfId="0" applyFont="1" applyFill="1" applyBorder="1" applyAlignment="1" applyProtection="1">
      <alignment horizontal="center"/>
      <protection locked="0"/>
    </xf>
    <xf numFmtId="0" fontId="14" fillId="19" borderId="5" xfId="0" applyFont="1" applyFill="1" applyBorder="1" applyAlignment="1" applyProtection="1">
      <alignment horizontal="center"/>
      <protection locked="0"/>
    </xf>
    <xf numFmtId="0" fontId="14" fillId="19" borderId="14" xfId="0" applyFont="1" applyFill="1" applyBorder="1" applyAlignment="1" applyProtection="1">
      <alignment horizontal="center"/>
      <protection locked="0"/>
    </xf>
    <xf numFmtId="0" fontId="14" fillId="19" borderId="6" xfId="0" applyFont="1" applyFill="1" applyBorder="1" applyAlignment="1" applyProtection="1">
      <alignment horizontal="center"/>
      <protection locked="0"/>
    </xf>
    <xf numFmtId="0" fontId="14" fillId="19" borderId="1" xfId="0" applyFont="1" applyFill="1" applyBorder="1" applyAlignment="1" applyProtection="1">
      <alignment horizontal="center"/>
      <protection locked="0"/>
    </xf>
    <xf numFmtId="0" fontId="14" fillId="19" borderId="7" xfId="0" applyFont="1" applyFill="1" applyBorder="1" applyAlignment="1" applyProtection="1">
      <alignment horizontal="center"/>
      <protection locked="0"/>
    </xf>
    <xf numFmtId="0" fontId="16" fillId="20" borderId="21" xfId="0" applyFont="1" applyFill="1" applyBorder="1" applyAlignment="1" applyProtection="1">
      <alignment horizontal="left"/>
      <protection locked="0"/>
    </xf>
    <xf numFmtId="0" fontId="16" fillId="20" borderId="22" xfId="0" applyFont="1" applyFill="1" applyBorder="1" applyAlignment="1" applyProtection="1">
      <alignment horizontal="left"/>
      <protection locked="0"/>
    </xf>
    <xf numFmtId="0" fontId="19" fillId="13" borderId="19" xfId="0" applyFont="1" applyFill="1" applyBorder="1" applyAlignment="1">
      <alignment horizontal="center"/>
    </xf>
    <xf numFmtId="0" fontId="19" fillId="13" borderId="20" xfId="0" applyFont="1" applyFill="1" applyBorder="1" applyAlignment="1">
      <alignment horizontal="center"/>
    </xf>
    <xf numFmtId="0" fontId="19" fillId="13" borderId="24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19" fillId="13" borderId="17" xfId="0" applyFont="1" applyFill="1" applyBorder="1" applyAlignment="1">
      <alignment horizontal="center"/>
    </xf>
    <xf numFmtId="6" fontId="16" fillId="15" borderId="24" xfId="0" applyNumberFormat="1" applyFont="1" applyFill="1" applyBorder="1" applyAlignment="1">
      <alignment horizontal="center"/>
    </xf>
    <xf numFmtId="0" fontId="38" fillId="16" borderId="0" xfId="0" applyFont="1" applyFill="1"/>
    <xf numFmtId="0" fontId="38" fillId="16" borderId="17" xfId="0" applyFont="1" applyFill="1" applyBorder="1"/>
    <xf numFmtId="0" fontId="38" fillId="16" borderId="23" xfId="0" applyFont="1" applyFill="1" applyBorder="1" applyAlignment="1">
      <alignment horizontal="center" wrapText="1"/>
    </xf>
    <xf numFmtId="0" fontId="16" fillId="17" borderId="11" xfId="0" applyFont="1" applyFill="1" applyBorder="1" applyAlignment="1" applyProtection="1">
      <alignment horizontal="center" wrapText="1"/>
      <protection locked="0"/>
    </xf>
    <xf numFmtId="0" fontId="10" fillId="16" borderId="0" xfId="0" applyFont="1" applyFill="1" applyProtection="1">
      <protection locked="0"/>
    </xf>
    <xf numFmtId="0" fontId="17" fillId="16" borderId="0" xfId="0" applyFont="1" applyFill="1" applyAlignment="1" applyProtection="1">
      <alignment horizontal="center"/>
      <protection locked="0"/>
    </xf>
    <xf numFmtId="0" fontId="17" fillId="16" borderId="17" xfId="0" applyFont="1" applyFill="1" applyBorder="1" applyAlignment="1" applyProtection="1">
      <alignment horizontal="center"/>
      <protection locked="0"/>
    </xf>
    <xf numFmtId="0" fontId="19" fillId="13" borderId="19" xfId="0" applyFont="1" applyFill="1" applyBorder="1" applyAlignment="1" applyProtection="1">
      <alignment horizontal="center"/>
      <protection locked="0"/>
    </xf>
    <xf numFmtId="0" fontId="19" fillId="13" borderId="20" xfId="0" applyFont="1" applyFill="1" applyBorder="1" applyAlignment="1" applyProtection="1">
      <alignment horizontal="center"/>
      <protection locked="0"/>
    </xf>
    <xf numFmtId="0" fontId="19" fillId="13" borderId="24" xfId="0" applyFont="1" applyFill="1" applyBorder="1" applyAlignment="1" applyProtection="1">
      <alignment horizontal="center"/>
      <protection locked="0"/>
    </xf>
    <xf numFmtId="0" fontId="19" fillId="13" borderId="0" xfId="0" applyFont="1" applyFill="1" applyAlignment="1" applyProtection="1">
      <alignment horizontal="center"/>
      <protection locked="0"/>
    </xf>
    <xf numFmtId="0" fontId="19" fillId="13" borderId="17" xfId="0" applyFont="1" applyFill="1" applyBorder="1" applyAlignment="1" applyProtection="1">
      <alignment horizontal="center"/>
      <protection locked="0"/>
    </xf>
    <xf numFmtId="6" fontId="16" fillId="15" borderId="24" xfId="0" applyNumberFormat="1" applyFont="1" applyFill="1" applyBorder="1" applyAlignment="1" applyProtection="1">
      <alignment horizontal="center"/>
      <protection locked="0"/>
    </xf>
    <xf numFmtId="0" fontId="38" fillId="16" borderId="0" xfId="0" applyFont="1" applyFill="1" applyProtection="1">
      <protection locked="0"/>
    </xf>
    <xf numFmtId="0" fontId="38" fillId="16" borderId="17" xfId="0" applyFont="1" applyFill="1" applyBorder="1" applyProtection="1">
      <protection locked="0"/>
    </xf>
    <xf numFmtId="0" fontId="38" fillId="16" borderId="23" xfId="0" applyFont="1" applyFill="1" applyBorder="1" applyAlignment="1" applyProtection="1">
      <alignment horizontal="center" wrapText="1"/>
      <protection locked="0"/>
    </xf>
    <xf numFmtId="6" fontId="16" fillId="15" borderId="26" xfId="0" applyNumberFormat="1" applyFont="1" applyFill="1" applyBorder="1" applyAlignment="1" applyProtection="1">
      <alignment horizontal="center"/>
      <protection locked="0"/>
    </xf>
    <xf numFmtId="0" fontId="38" fillId="16" borderId="28" xfId="0" applyFont="1" applyFill="1" applyBorder="1" applyAlignment="1" applyProtection="1">
      <alignment horizontal="center"/>
      <protection locked="0"/>
    </xf>
    <xf numFmtId="0" fontId="16" fillId="20" borderId="34" xfId="0" applyFont="1" applyFill="1" applyBorder="1" applyAlignment="1" applyProtection="1">
      <alignment horizontal="left"/>
      <protection locked="0"/>
    </xf>
    <xf numFmtId="0" fontId="16" fillId="20" borderId="16" xfId="0" applyFont="1" applyFill="1" applyBorder="1" applyAlignment="1" applyProtection="1">
      <alignment horizontal="left"/>
      <protection locked="0"/>
    </xf>
    <xf numFmtId="0" fontId="16" fillId="20" borderId="35" xfId="0" applyFont="1" applyFill="1" applyBorder="1" applyAlignment="1" applyProtection="1">
      <alignment horizontal="left"/>
      <protection locked="0"/>
    </xf>
    <xf numFmtId="0" fontId="14" fillId="16" borderId="0" xfId="0" applyFont="1" applyFill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6" fillId="20" borderId="23" xfId="0" applyFont="1" applyFill="1" applyBorder="1" applyAlignment="1" applyProtection="1">
      <alignment horizontal="left"/>
      <protection locked="0"/>
    </xf>
    <xf numFmtId="0" fontId="16" fillId="20" borderId="17" xfId="0" applyFont="1" applyFill="1" applyBorder="1" applyAlignment="1" applyProtection="1">
      <alignment horizontal="left"/>
      <protection locked="0"/>
    </xf>
    <xf numFmtId="164" fontId="51" fillId="13" borderId="0" xfId="0" applyNumberFormat="1" applyFont="1" applyFill="1" applyAlignment="1" applyProtection="1">
      <alignment horizontal="center"/>
      <protection locked="0"/>
    </xf>
    <xf numFmtId="0" fontId="16" fillId="18" borderId="9" xfId="0" applyFont="1" applyFill="1" applyBorder="1" applyAlignment="1">
      <alignment horizontal="center" wrapText="1"/>
    </xf>
    <xf numFmtId="0" fontId="16" fillId="18" borderId="14" xfId="0" applyFont="1" applyFill="1" applyBorder="1" applyAlignment="1">
      <alignment horizontal="center" wrapText="1"/>
    </xf>
    <xf numFmtId="0" fontId="41" fillId="22" borderId="21" xfId="15" applyFont="1" applyFill="1" applyBorder="1" applyAlignment="1">
      <alignment horizontal="center"/>
    </xf>
    <xf numFmtId="0" fontId="41" fillId="22" borderId="23" xfId="15" applyFont="1" applyFill="1" applyBorder="1" applyAlignment="1">
      <alignment horizontal="center"/>
    </xf>
    <xf numFmtId="0" fontId="41" fillId="22" borderId="18" xfId="15" applyFont="1" applyFill="1" applyBorder="1" applyAlignment="1">
      <alignment horizontal="center"/>
    </xf>
    <xf numFmtId="0" fontId="41" fillId="22" borderId="20" xfId="15" applyFont="1" applyFill="1" applyBorder="1" applyAlignment="1">
      <alignment horizontal="center"/>
    </xf>
    <xf numFmtId="0" fontId="10" fillId="21" borderId="26" xfId="0" applyFont="1" applyFill="1" applyBorder="1" applyAlignment="1" applyProtection="1">
      <alignment horizontal="left"/>
      <protection locked="0"/>
    </xf>
    <xf numFmtId="0" fontId="10" fillId="21" borderId="28" xfId="0" applyFont="1" applyFill="1" applyBorder="1" applyAlignment="1" applyProtection="1">
      <alignment horizontal="left"/>
      <protection locked="0"/>
    </xf>
    <xf numFmtId="0" fontId="10" fillId="21" borderId="40" xfId="0" applyFont="1" applyFill="1" applyBorder="1" applyAlignment="1" applyProtection="1">
      <alignment horizontal="left"/>
      <protection locked="0"/>
    </xf>
    <xf numFmtId="0" fontId="14" fillId="5" borderId="9" xfId="0" applyFont="1" applyFill="1" applyBorder="1" applyAlignment="1" applyProtection="1">
      <alignment horizontal="left"/>
      <protection locked="0"/>
    </xf>
    <xf numFmtId="0" fontId="14" fillId="5" borderId="14" xfId="0" applyFont="1" applyFill="1" applyBorder="1" applyAlignment="1" applyProtection="1">
      <alignment horizontal="left"/>
      <protection locked="0"/>
    </xf>
    <xf numFmtId="164" fontId="4" fillId="5" borderId="9" xfId="0" applyNumberFormat="1" applyFont="1" applyFill="1" applyBorder="1" applyAlignment="1" applyProtection="1">
      <alignment horizontal="left"/>
      <protection locked="0"/>
    </xf>
    <xf numFmtId="164" fontId="4" fillId="5" borderId="14" xfId="0" applyNumberFormat="1" applyFont="1" applyFill="1" applyBorder="1" applyAlignment="1" applyProtection="1">
      <alignment horizontal="left"/>
      <protection locked="0"/>
    </xf>
    <xf numFmtId="0" fontId="14" fillId="5" borderId="8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0" fontId="14" fillId="5" borderId="6" xfId="0" applyFont="1" applyFill="1" applyBorder="1" applyProtection="1">
      <protection locked="0"/>
    </xf>
    <xf numFmtId="0" fontId="14" fillId="5" borderId="1" xfId="0" applyFont="1" applyFill="1" applyBorder="1" applyProtection="1">
      <protection locked="0"/>
    </xf>
  </cellXfs>
  <cellStyles count="19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Hyperlink" xfId="16" builtinId="8"/>
    <cellStyle name="Hyperlink 2" xfId="18" xr:uid="{5CF64132-1311-4BBB-B335-E151ED26539C}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4 2" xfId="14" xr:uid="{00000000-0005-0000-0000-000009000000}"/>
    <cellStyle name="Normal 4 3" xfId="13" xr:uid="{00000000-0005-0000-0000-00000A000000}"/>
    <cellStyle name="Normal 5" xfId="11" xr:uid="{00000000-0005-0000-0000-00000B000000}"/>
    <cellStyle name="Normal 6" xfId="17" xr:uid="{75C4F76C-0E0F-42C7-952F-631510092B92}"/>
    <cellStyle name="Normal_person_months_conversion_chart" xfId="15" xr:uid="{00000000-0005-0000-0000-00000C000000}"/>
    <cellStyle name="Percent" xfId="2" builtinId="5"/>
    <cellStyle name="Percent 2" xfId="7" xr:uid="{00000000-0005-0000-0000-00000E000000}"/>
    <cellStyle name="Percent 3" xfId="10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66CC"/>
      <color rgb="FFCC99FF"/>
      <color rgb="FF9475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828674</xdr:colOff>
      <xdr:row>11</xdr:row>
      <xdr:rowOff>104775</xdr:rowOff>
    </xdr:from>
    <xdr:to>
      <xdr:col>4</xdr:col>
      <xdr:colOff>1068704</xdr:colOff>
      <xdr:row>18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C721C1-3570-1673-B325-51F8B6D083BA}"/>
            </a:ext>
          </a:extLst>
        </xdr:cNvPr>
        <xdr:cNvCxnSpPr/>
      </xdr:nvCxnSpPr>
      <xdr:spPr>
        <a:xfrm flipH="1" flipV="1">
          <a:off x="2209799" y="1876425"/>
          <a:ext cx="3383280" cy="1104900"/>
        </a:xfrm>
        <a:prstGeom prst="straightConnector1">
          <a:avLst/>
        </a:prstGeom>
        <a:ln>
          <a:solidFill>
            <a:srgbClr val="FF66CC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73</xdr:row>
      <xdr:rowOff>91440</xdr:rowOff>
    </xdr:from>
    <xdr:to>
      <xdr:col>3</xdr:col>
      <xdr:colOff>1390660</xdr:colOff>
      <xdr:row>77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00125" y="13855065"/>
          <a:ext cx="847735" cy="727710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38100</xdr:rowOff>
    </xdr:from>
    <xdr:to>
      <xdr:col>0</xdr:col>
      <xdr:colOff>168183</xdr:colOff>
      <xdr:row>6</xdr:row>
      <xdr:rowOff>155666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28700"/>
          <a:ext cx="111033" cy="11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haring.nih.gov/data-management-and-sharing-policy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haring.nih.gov/data-management-and-sharing-policy/planning-and-budgeting-for-data-management-and-sharing/budgeting-for-data-management-sharing" TargetMode="Externa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44"/>
  <sheetViews>
    <sheetView showZeros="0" topLeftCell="A3" zoomScaleNormal="100" workbookViewId="0">
      <selection activeCell="I40" sqref="I40"/>
    </sheetView>
  </sheetViews>
  <sheetFormatPr defaultColWidth="8.7109375" defaultRowHeight="12.75"/>
  <cols>
    <col min="1" max="1" width="20.7109375" style="4" customWidth="1"/>
    <col min="2" max="2" width="13" style="4" bestFit="1" customWidth="1"/>
    <col min="3" max="3" width="21.5703125" style="4" bestFit="1" customWidth="1"/>
    <col min="4" max="4" width="12.5703125" style="4" customWidth="1"/>
    <col min="5" max="5" width="16.28515625" style="4" bestFit="1" customWidth="1"/>
    <col min="6" max="6" width="19.7109375" style="4" customWidth="1"/>
    <col min="7" max="7" width="18" style="4" customWidth="1"/>
    <col min="8" max="8" width="9.28515625" style="4" customWidth="1"/>
    <col min="9" max="11" width="8.7109375" style="4"/>
    <col min="12" max="12" width="10.5703125" style="4" customWidth="1"/>
    <col min="13" max="16384" width="8.7109375" style="4"/>
  </cols>
  <sheetData>
    <row r="1" spans="1:12">
      <c r="D1" s="5"/>
      <c r="E1" s="6"/>
      <c r="F1" s="7"/>
      <c r="L1" s="4" t="s">
        <v>173</v>
      </c>
    </row>
    <row r="2" spans="1:12" ht="12.6" customHeight="1">
      <c r="A2" s="4" t="s">
        <v>174</v>
      </c>
      <c r="B2" s="4" t="s">
        <v>175</v>
      </c>
      <c r="D2" s="3" t="s">
        <v>0</v>
      </c>
      <c r="E2" s="1"/>
      <c r="F2" s="2"/>
      <c r="L2" s="40">
        <v>25000</v>
      </c>
    </row>
    <row r="3" spans="1:12">
      <c r="D3" s="495" t="s">
        <v>176</v>
      </c>
      <c r="E3" s="496"/>
      <c r="F3" s="497"/>
      <c r="L3" s="40">
        <v>50000</v>
      </c>
    </row>
    <row r="4" spans="1:12">
      <c r="A4" s="4" t="s">
        <v>177</v>
      </c>
      <c r="B4" s="56">
        <v>0.32969999999999999</v>
      </c>
      <c r="C4" s="4" t="s">
        <v>178</v>
      </c>
      <c r="D4" s="8"/>
      <c r="E4" s="1"/>
      <c r="F4" s="2"/>
      <c r="L4" s="40">
        <v>75000</v>
      </c>
    </row>
    <row r="5" spans="1:12">
      <c r="A5" s="4" t="s">
        <v>179</v>
      </c>
      <c r="B5" s="56">
        <v>4.0000000000000001E-3</v>
      </c>
      <c r="C5" s="4" t="s">
        <v>288</v>
      </c>
      <c r="D5" s="498" t="s">
        <v>180</v>
      </c>
      <c r="E5" s="499"/>
      <c r="F5" s="500"/>
      <c r="L5" s="40">
        <v>100000</v>
      </c>
    </row>
    <row r="6" spans="1:12">
      <c r="A6" s="4" t="s">
        <v>181</v>
      </c>
      <c r="B6" s="56">
        <v>8.0600000000000005E-2</v>
      </c>
      <c r="D6" s="501" t="s">
        <v>182</v>
      </c>
      <c r="E6" s="502"/>
      <c r="F6" s="503"/>
      <c r="L6" s="40">
        <v>125000</v>
      </c>
    </row>
    <row r="7" spans="1:12" ht="13.15" customHeight="1" thickBot="1">
      <c r="A7" s="4" t="s">
        <v>183</v>
      </c>
      <c r="B7" s="56">
        <v>8.0600000000000005E-2</v>
      </c>
      <c r="D7" s="504"/>
      <c r="E7" s="505"/>
      <c r="F7" s="506"/>
      <c r="L7" s="40">
        <v>150000</v>
      </c>
    </row>
    <row r="8" spans="1:12">
      <c r="A8" s="4" t="s">
        <v>184</v>
      </c>
      <c r="B8" s="56">
        <v>4.0000000000000001E-3</v>
      </c>
      <c r="E8" s="17" t="s">
        <v>185</v>
      </c>
      <c r="F8" s="17" t="s">
        <v>186</v>
      </c>
      <c r="G8" s="17" t="s">
        <v>187</v>
      </c>
      <c r="I8" s="4" t="s">
        <v>178</v>
      </c>
      <c r="L8" s="40">
        <v>175000</v>
      </c>
    </row>
    <row r="9" spans="1:12">
      <c r="A9" s="4" t="s">
        <v>188</v>
      </c>
      <c r="B9" s="24">
        <v>1717.89</v>
      </c>
      <c r="C9" s="4" t="s">
        <v>189</v>
      </c>
      <c r="E9" s="55">
        <v>658.77</v>
      </c>
      <c r="F9" s="55">
        <v>1360.75</v>
      </c>
      <c r="G9" s="55">
        <v>1082.3499999999999</v>
      </c>
      <c r="I9" s="4" t="s">
        <v>288</v>
      </c>
      <c r="L9" s="40">
        <v>200000</v>
      </c>
    </row>
    <row r="10" spans="1:12">
      <c r="A10" s="4" t="s">
        <v>188</v>
      </c>
      <c r="B10" s="24">
        <v>1288.42</v>
      </c>
      <c r="C10" s="4" t="s">
        <v>190</v>
      </c>
      <c r="E10" s="55">
        <v>494.08</v>
      </c>
      <c r="F10" s="55">
        <v>1020.56</v>
      </c>
      <c r="G10" s="55">
        <v>811.76</v>
      </c>
      <c r="L10" s="40">
        <v>225000</v>
      </c>
    </row>
    <row r="11" spans="1:12">
      <c r="B11" s="440" t="s">
        <v>191</v>
      </c>
      <c r="C11" s="441" t="s">
        <v>192</v>
      </c>
      <c r="D11" s="440" t="s">
        <v>193</v>
      </c>
      <c r="L11" s="40">
        <v>250000</v>
      </c>
    </row>
    <row r="12" spans="1:12">
      <c r="A12" s="4" t="s">
        <v>194</v>
      </c>
      <c r="B12" s="57">
        <v>7867</v>
      </c>
      <c r="C12" s="24">
        <f>B12*2</f>
        <v>15734</v>
      </c>
      <c r="D12" s="24">
        <f>F13*F14</f>
        <v>655.58</v>
      </c>
      <c r="E12" s="9"/>
      <c r="F12" s="25"/>
    </row>
    <row r="13" spans="1:12">
      <c r="A13" s="4" t="s">
        <v>195</v>
      </c>
      <c r="B13" s="24">
        <f>C13/2</f>
        <v>8103.01</v>
      </c>
      <c r="C13" s="24">
        <f t="shared" ref="C13:D16" si="0">C12+(C12*$F$17)</f>
        <v>16206.02</v>
      </c>
      <c r="D13" s="24">
        <f t="shared" si="0"/>
        <v>675.24740000000008</v>
      </c>
      <c r="E13" s="4" t="s">
        <v>196</v>
      </c>
      <c r="F13" s="58">
        <v>655.58</v>
      </c>
    </row>
    <row r="14" spans="1:12">
      <c r="A14" s="4" t="s">
        <v>197</v>
      </c>
      <c r="B14" s="24">
        <f>C14/2</f>
        <v>8346.1003000000001</v>
      </c>
      <c r="C14" s="24">
        <f t="shared" si="0"/>
        <v>16692.2006</v>
      </c>
      <c r="D14" s="24">
        <f t="shared" si="0"/>
        <v>695.5048220000001</v>
      </c>
      <c r="E14" s="4" t="s">
        <v>198</v>
      </c>
      <c r="F14" s="58">
        <v>1</v>
      </c>
      <c r="G14" s="62"/>
    </row>
    <row r="15" spans="1:12">
      <c r="A15" s="4" t="s">
        <v>199</v>
      </c>
      <c r="B15" s="24">
        <f>C15/2</f>
        <v>8596.4833089999993</v>
      </c>
      <c r="C15" s="24">
        <f t="shared" si="0"/>
        <v>17192.966617999999</v>
      </c>
      <c r="D15" s="24">
        <f t="shared" si="0"/>
        <v>716.36996666000016</v>
      </c>
    </row>
    <row r="16" spans="1:12" ht="13.5" thickBot="1">
      <c r="A16" s="4" t="s">
        <v>200</v>
      </c>
      <c r="B16" s="24">
        <f>C16/2</f>
        <v>8854.3778082699992</v>
      </c>
      <c r="C16" s="24">
        <f t="shared" si="0"/>
        <v>17708.755616539998</v>
      </c>
      <c r="D16" s="24">
        <f t="shared" si="0"/>
        <v>737.86106565980015</v>
      </c>
      <c r="F16" s="439" t="s">
        <v>201</v>
      </c>
    </row>
    <row r="17" spans="1:15" ht="13.5" thickBot="1">
      <c r="C17" s="16"/>
      <c r="F17" s="59">
        <v>0.03</v>
      </c>
    </row>
    <row r="18" spans="1:15">
      <c r="F18" s="62"/>
    </row>
    <row r="19" spans="1:15" ht="15.75" customHeight="1" thickBot="1">
      <c r="A19" s="4" t="s">
        <v>202</v>
      </c>
      <c r="B19" s="60">
        <v>15</v>
      </c>
      <c r="F19" s="456" t="s">
        <v>295</v>
      </c>
      <c r="G19" s="455"/>
      <c r="H19" s="455"/>
      <c r="I19" s="455"/>
      <c r="J19" s="455"/>
    </row>
    <row r="20" spans="1:15" ht="13.5" thickBot="1">
      <c r="A20" s="4" t="s">
        <v>203</v>
      </c>
      <c r="B20" s="61">
        <v>20</v>
      </c>
      <c r="F20" s="407">
        <v>1097</v>
      </c>
      <c r="G20" s="4" t="s">
        <v>289</v>
      </c>
    </row>
    <row r="21" spans="1:15" ht="13.5" thickBot="1">
      <c r="B21" s="62"/>
      <c r="F21" s="443">
        <v>1494</v>
      </c>
      <c r="G21" s="4" t="s">
        <v>290</v>
      </c>
    </row>
    <row r="22" spans="1:15" ht="13.5" thickBot="1">
      <c r="A22" s="4" t="s">
        <v>204</v>
      </c>
      <c r="B22" s="63">
        <v>0.49</v>
      </c>
      <c r="D22" s="4" t="s">
        <v>205</v>
      </c>
    </row>
    <row r="23" spans="1:15" ht="14.25">
      <c r="A23" s="4" t="s">
        <v>206</v>
      </c>
      <c r="B23" s="63">
        <v>0.49</v>
      </c>
      <c r="D23" s="26" t="s">
        <v>207</v>
      </c>
      <c r="E23" s="27" t="s">
        <v>208</v>
      </c>
      <c r="F23" s="28">
        <v>0.49</v>
      </c>
      <c r="G23" s="29" t="s">
        <v>209</v>
      </c>
      <c r="H23" s="29"/>
      <c r="I23" s="30"/>
      <c r="L23" s="485" t="s">
        <v>267</v>
      </c>
      <c r="M23"/>
      <c r="N23"/>
    </row>
    <row r="24" spans="1:15" ht="14.25">
      <c r="A24" s="4" t="s">
        <v>210</v>
      </c>
      <c r="B24" s="63">
        <v>0.49</v>
      </c>
      <c r="D24" s="31"/>
      <c r="F24" s="32">
        <v>0.49</v>
      </c>
      <c r="G24" s="4" t="s">
        <v>211</v>
      </c>
      <c r="I24" s="33"/>
      <c r="L24" s="486"/>
      <c r="M24"/>
      <c r="N24"/>
    </row>
    <row r="25" spans="1:15" ht="14.25">
      <c r="A25" s="4" t="s">
        <v>212</v>
      </c>
      <c r="B25" s="63">
        <v>0.49</v>
      </c>
      <c r="D25" s="31"/>
      <c r="F25" s="32">
        <v>0.38</v>
      </c>
      <c r="G25" s="4" t="s">
        <v>213</v>
      </c>
      <c r="I25" s="33"/>
      <c r="L25" s="487" t="s">
        <v>268</v>
      </c>
      <c r="M25" s="487" t="s">
        <v>269</v>
      </c>
      <c r="N25"/>
    </row>
    <row r="26" spans="1:15" ht="15" thickBot="1">
      <c r="A26" s="4" t="s">
        <v>214</v>
      </c>
      <c r="B26" s="63">
        <v>0.49</v>
      </c>
      <c r="D26" s="34" t="s">
        <v>215</v>
      </c>
      <c r="E26" s="35"/>
      <c r="F26" s="36">
        <v>0.26</v>
      </c>
      <c r="G26" s="35" t="s">
        <v>216</v>
      </c>
      <c r="H26" s="35"/>
      <c r="I26" s="37"/>
      <c r="L26" s="486"/>
      <c r="M26" s="486" t="s">
        <v>270</v>
      </c>
      <c r="N26"/>
      <c r="O26"/>
    </row>
    <row r="27" spans="1:15" ht="15.75" thickBot="1">
      <c r="A27" s="4" t="s">
        <v>217</v>
      </c>
      <c r="B27" s="63">
        <v>0.49</v>
      </c>
      <c r="F27" s="32"/>
      <c r="M27" s="486" t="s">
        <v>291</v>
      </c>
      <c r="N27"/>
      <c r="O27"/>
    </row>
    <row r="28" spans="1:15" ht="14.25">
      <c r="B28" s="62"/>
      <c r="D28" s="26" t="s">
        <v>207</v>
      </c>
      <c r="E28" s="38" t="s">
        <v>218</v>
      </c>
      <c r="F28" s="28">
        <v>0.36</v>
      </c>
      <c r="G28" s="29" t="s">
        <v>216</v>
      </c>
      <c r="H28" s="29"/>
      <c r="I28" s="30"/>
      <c r="L28" s="486"/>
      <c r="M28"/>
      <c r="N28"/>
    </row>
    <row r="29" spans="1:15" ht="14.25">
      <c r="B29" s="62"/>
      <c r="D29" s="31"/>
      <c r="E29" s="18" t="s">
        <v>219</v>
      </c>
      <c r="F29" s="32"/>
      <c r="I29" s="33"/>
      <c r="L29" s="487" t="s">
        <v>271</v>
      </c>
      <c r="M29" s="487" t="s">
        <v>272</v>
      </c>
      <c r="N29"/>
    </row>
    <row r="30" spans="1:15" ht="15" thickBot="1">
      <c r="A30" s="489"/>
      <c r="D30" s="34" t="s">
        <v>215</v>
      </c>
      <c r="E30" s="35"/>
      <c r="F30" s="36">
        <v>0.26</v>
      </c>
      <c r="G30" s="35" t="s">
        <v>216</v>
      </c>
      <c r="H30" s="35"/>
      <c r="I30" s="37"/>
      <c r="L30" s="486"/>
      <c r="M30" s="486" t="s">
        <v>273</v>
      </c>
      <c r="N30"/>
      <c r="O30"/>
    </row>
    <row r="31" spans="1:15" ht="15.75" thickBot="1">
      <c r="A31" s="17"/>
      <c r="B31" s="77"/>
      <c r="F31" s="39"/>
      <c r="M31" s="486" t="s">
        <v>292</v>
      </c>
      <c r="N31"/>
      <c r="O31"/>
    </row>
    <row r="32" spans="1:15">
      <c r="A32" s="17"/>
      <c r="B32" s="77"/>
      <c r="D32" s="26" t="s">
        <v>207</v>
      </c>
      <c r="E32" s="38" t="s">
        <v>220</v>
      </c>
      <c r="F32" s="28">
        <v>0.495</v>
      </c>
      <c r="G32" s="29" t="s">
        <v>216</v>
      </c>
      <c r="H32" s="29"/>
      <c r="I32" s="30"/>
    </row>
    <row r="33" spans="1:14" ht="15" thickBot="1">
      <c r="A33" s="490"/>
      <c r="B33" s="77"/>
      <c r="D33" s="34" t="s">
        <v>215</v>
      </c>
      <c r="E33" s="35"/>
      <c r="F33" s="36">
        <v>0.26</v>
      </c>
      <c r="G33" s="35" t="s">
        <v>216</v>
      </c>
      <c r="H33" s="35"/>
      <c r="I33" s="37"/>
      <c r="L33" s="487" t="s">
        <v>274</v>
      </c>
      <c r="M33" s="488" t="s">
        <v>275</v>
      </c>
      <c r="N33"/>
    </row>
    <row r="34" spans="1:14" ht="13.5">
      <c r="A34" s="17"/>
      <c r="B34" s="77"/>
      <c r="L34"/>
      <c r="M34" s="488" t="s">
        <v>276</v>
      </c>
    </row>
    <row r="35" spans="1:14" ht="14.25">
      <c r="A35" s="490"/>
      <c r="B35" s="77"/>
      <c r="L35"/>
      <c r="M35" s="486" t="s">
        <v>277</v>
      </c>
    </row>
    <row r="36" spans="1:14" ht="15">
      <c r="A36" s="17"/>
      <c r="B36" s="77"/>
      <c r="L36" s="487"/>
      <c r="M36" s="486" t="s">
        <v>293</v>
      </c>
      <c r="N36"/>
    </row>
    <row r="37" spans="1:14">
      <c r="A37" s="17"/>
      <c r="M37"/>
      <c r="N37"/>
    </row>
    <row r="38" spans="1:14" ht="14.25">
      <c r="L38" s="487" t="s">
        <v>278</v>
      </c>
      <c r="M38" s="487" t="s">
        <v>279</v>
      </c>
      <c r="N38"/>
    </row>
    <row r="39" spans="1:14" ht="14.25">
      <c r="L39" s="486"/>
      <c r="M39" s="487" t="s">
        <v>280</v>
      </c>
      <c r="N39"/>
    </row>
    <row r="40" spans="1:14" ht="14.25">
      <c r="M40" s="486" t="s">
        <v>281</v>
      </c>
      <c r="N40"/>
    </row>
    <row r="41" spans="1:14" ht="15">
      <c r="M41" s="486" t="s">
        <v>294</v>
      </c>
      <c r="N41"/>
    </row>
    <row r="42" spans="1:14" ht="14.25">
      <c r="L42" s="486"/>
      <c r="N42"/>
    </row>
    <row r="43" spans="1:14">
      <c r="M43"/>
      <c r="N43"/>
    </row>
    <row r="44" spans="1:14">
      <c r="M44"/>
      <c r="N44"/>
    </row>
  </sheetData>
  <mergeCells count="3">
    <mergeCell ref="D3:F3"/>
    <mergeCell ref="D5:F5"/>
    <mergeCell ref="D6:F7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1205"/>
  <sheetViews>
    <sheetView showGridLines="0" showZeros="0" tabSelected="1" zoomScaleNormal="100" workbookViewId="0">
      <selection activeCell="M9" sqref="M9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6" style="13" customWidth="1"/>
    <col min="10" max="10" width="9.28515625" style="13" customWidth="1"/>
    <col min="11" max="11" width="19.28515625" style="48" bestFit="1" customWidth="1"/>
    <col min="12" max="12" width="6.7109375" style="10" bestFit="1" customWidth="1"/>
    <col min="13" max="13" width="3.5703125" style="10" customWidth="1"/>
    <col min="14" max="14" width="3.28515625" style="10" customWidth="1"/>
    <col min="15" max="15" width="26.140625" style="46" bestFit="1" customWidth="1"/>
    <col min="16" max="22" width="10.7109375" style="10" customWidth="1"/>
    <col min="23" max="16384" width="10.7109375" style="10"/>
  </cols>
  <sheetData>
    <row r="1" spans="1:28" s="64" customFormat="1" ht="15" customHeight="1">
      <c r="B1" s="564" t="s">
        <v>286</v>
      </c>
      <c r="C1" s="565"/>
      <c r="D1" s="565"/>
      <c r="E1" s="565"/>
      <c r="F1" s="565"/>
      <c r="G1" s="566"/>
      <c r="H1" s="427"/>
      <c r="I1" s="50"/>
      <c r="J1" s="50"/>
      <c r="K1" s="430" t="s">
        <v>296</v>
      </c>
      <c r="L1" s="70"/>
      <c r="M1" s="70"/>
      <c r="N1" s="70"/>
      <c r="O1" s="538" t="s">
        <v>0</v>
      </c>
      <c r="P1" s="539"/>
      <c r="Q1" s="539"/>
      <c r="R1" s="540"/>
    </row>
    <row r="2" spans="1:28" s="65" customFormat="1" ht="15" customHeight="1">
      <c r="A2" s="87"/>
      <c r="B2" s="567"/>
      <c r="C2" s="568"/>
      <c r="D2" s="568"/>
      <c r="E2" s="568"/>
      <c r="F2" s="568"/>
      <c r="G2" s="569"/>
      <c r="H2" s="427"/>
      <c r="I2" s="13"/>
      <c r="J2" s="13"/>
      <c r="K2" s="10"/>
      <c r="L2" s="10"/>
      <c r="M2" s="10"/>
      <c r="N2" s="10"/>
      <c r="O2" s="541"/>
      <c r="P2" s="542"/>
      <c r="Q2" s="542"/>
      <c r="R2" s="543"/>
      <c r="T2" s="437" t="s">
        <v>1</v>
      </c>
    </row>
    <row r="3" spans="1:28" s="65" customFormat="1" ht="15" customHeight="1" thickBot="1">
      <c r="A3" s="87"/>
      <c r="B3" s="570"/>
      <c r="C3" s="571"/>
      <c r="D3" s="571"/>
      <c r="E3" s="571"/>
      <c r="F3" s="571"/>
      <c r="G3" s="572"/>
      <c r="H3" s="427"/>
      <c r="I3" s="13"/>
      <c r="J3" s="87"/>
      <c r="K3" s="88"/>
      <c r="L3" s="10"/>
      <c r="M3" s="10"/>
      <c r="N3" s="10"/>
      <c r="O3" s="544" t="s">
        <v>2</v>
      </c>
      <c r="P3" s="545"/>
      <c r="Q3" s="545"/>
      <c r="R3" s="546"/>
      <c r="T3" s="438" t="s">
        <v>3</v>
      </c>
    </row>
    <row r="4" spans="1:28" s="65" customFormat="1" ht="15" customHeight="1">
      <c r="A4" s="87"/>
      <c r="B4" s="559"/>
      <c r="C4" s="559"/>
      <c r="D4" s="559"/>
      <c r="E4" s="559"/>
      <c r="F4" s="559"/>
      <c r="G4" s="559"/>
      <c r="H4" s="559"/>
      <c r="I4" s="560"/>
      <c r="J4" s="560"/>
      <c r="K4" s="427"/>
      <c r="L4" s="10"/>
      <c r="M4" s="10"/>
      <c r="N4" s="10"/>
      <c r="O4" s="547" t="s">
        <v>4</v>
      </c>
      <c r="P4" s="548"/>
      <c r="Q4" s="548"/>
      <c r="R4" s="549"/>
      <c r="T4" s="438" t="s">
        <v>5</v>
      </c>
    </row>
    <row r="5" spans="1:28" s="65" customFormat="1" ht="15" customHeight="1">
      <c r="L5" s="10"/>
      <c r="M5" s="10"/>
      <c r="N5" s="10"/>
      <c r="O5" s="550" t="s">
        <v>6</v>
      </c>
      <c r="P5" s="551"/>
      <c r="Q5" s="551"/>
      <c r="R5" s="552"/>
      <c r="T5" s="438" t="s">
        <v>7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69" t="s">
        <v>8</v>
      </c>
      <c r="I6" s="109"/>
      <c r="J6" s="109"/>
      <c r="K6" s="109"/>
      <c r="L6" s="10"/>
      <c r="M6" s="10"/>
      <c r="N6" s="10"/>
      <c r="O6" s="553" t="s">
        <v>9</v>
      </c>
      <c r="P6" s="554"/>
      <c r="Q6" s="554"/>
      <c r="R6" s="555"/>
      <c r="T6" s="438" t="s">
        <v>10</v>
      </c>
    </row>
    <row r="7" spans="1:28" s="65" customFormat="1" ht="15" customHeight="1" thickBot="1">
      <c r="A7" s="521" t="s">
        <v>11</v>
      </c>
      <c r="B7" s="522"/>
      <c r="C7" s="522"/>
      <c r="D7" s="523"/>
      <c r="E7" s="111"/>
      <c r="F7" s="521" t="s">
        <v>12</v>
      </c>
      <c r="G7" s="522"/>
      <c r="H7" s="522"/>
      <c r="I7" s="523"/>
      <c r="J7" s="114"/>
      <c r="K7" s="114" t="s">
        <v>13</v>
      </c>
      <c r="L7" s="45"/>
      <c r="M7" s="45"/>
      <c r="N7" s="10"/>
      <c r="O7" s="556" t="s">
        <v>14</v>
      </c>
      <c r="P7" s="557"/>
      <c r="Q7" s="557"/>
      <c r="R7" s="558"/>
      <c r="T7" s="438" t="s">
        <v>15</v>
      </c>
    </row>
    <row r="8" spans="1:28" s="65" customFormat="1" ht="15" customHeight="1">
      <c r="A8" s="115"/>
      <c r="B8" s="100"/>
      <c r="C8" s="100"/>
      <c r="D8" s="116" t="s">
        <v>16</v>
      </c>
      <c r="E8" s="100"/>
      <c r="F8" s="521" t="s">
        <v>17</v>
      </c>
      <c r="G8" s="522"/>
      <c r="H8" s="522"/>
      <c r="I8" s="523"/>
      <c r="J8" s="119"/>
      <c r="K8" s="120"/>
      <c r="L8" s="23"/>
      <c r="M8" s="23"/>
      <c r="N8" s="10"/>
      <c r="O8" s="66"/>
      <c r="P8" s="67"/>
      <c r="Q8" s="67"/>
      <c r="R8" s="66"/>
      <c r="T8" s="438" t="s">
        <v>18</v>
      </c>
    </row>
    <row r="9" spans="1:28" s="65" customFormat="1" ht="15" customHeight="1">
      <c r="A9" s="89"/>
      <c r="B9" s="91"/>
      <c r="C9" s="91"/>
      <c r="D9" s="92" t="s">
        <v>19</v>
      </c>
      <c r="E9" s="121"/>
      <c r="F9" s="121"/>
      <c r="G9" s="122"/>
      <c r="H9" s="123"/>
      <c r="I9" s="124"/>
      <c r="J9" s="125"/>
      <c r="K9" s="126" t="s">
        <v>20</v>
      </c>
      <c r="L9" s="14"/>
      <c r="M9" s="14"/>
      <c r="N9" s="10"/>
      <c r="P9" s="10"/>
      <c r="Q9" s="10"/>
      <c r="R9" s="10"/>
      <c r="S9" s="10"/>
      <c r="T9" s="75" t="s">
        <v>21</v>
      </c>
      <c r="U9" s="10"/>
      <c r="V9" s="10"/>
      <c r="W9" s="10"/>
      <c r="X9" s="10"/>
    </row>
    <row r="10" spans="1:28" s="65" customFormat="1" ht="15" customHeight="1" thickBot="1">
      <c r="A10" s="524" t="s">
        <v>22</v>
      </c>
      <c r="B10" s="525"/>
      <c r="C10" s="525"/>
      <c r="D10" s="525"/>
      <c r="E10" s="526"/>
      <c r="F10" s="127"/>
      <c r="G10" s="118"/>
      <c r="H10" s="118"/>
      <c r="I10" s="128"/>
      <c r="J10" s="100" t="s">
        <v>23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72" t="s">
        <v>24</v>
      </c>
      <c r="D11" s="130"/>
      <c r="E11" s="127"/>
      <c r="F11" s="127"/>
      <c r="G11" s="118"/>
      <c r="H11" s="118"/>
      <c r="I11" s="128"/>
      <c r="J11" s="119" t="s">
        <v>25</v>
      </c>
      <c r="K11" s="129"/>
      <c r="L11" s="10"/>
      <c r="M11" s="10"/>
      <c r="N11" s="10"/>
      <c r="O11" s="534" t="s">
        <v>26</v>
      </c>
      <c r="P11" s="535"/>
      <c r="Q11" s="444">
        <f>K75</f>
        <v>0</v>
      </c>
      <c r="R11" s="13" t="s">
        <v>265</v>
      </c>
      <c r="T11" s="532" t="s">
        <v>282</v>
      </c>
      <c r="U11" s="533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3"/>
      <c r="M12" s="23"/>
      <c r="N12" s="10"/>
      <c r="O12" s="45"/>
      <c r="P12" s="77"/>
      <c r="R12" s="78"/>
      <c r="T12" s="482" t="s">
        <v>29</v>
      </c>
      <c r="U12" s="483">
        <v>159075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30</v>
      </c>
      <c r="I13" s="136"/>
      <c r="J13" s="128"/>
      <c r="K13" s="137" t="s">
        <v>31</v>
      </c>
      <c r="L13" s="22"/>
      <c r="M13" s="22"/>
      <c r="N13" s="10"/>
      <c r="O13" s="46"/>
      <c r="P13" s="45" t="s">
        <v>32</v>
      </c>
      <c r="Q13" s="45" t="s">
        <v>33</v>
      </c>
      <c r="R13" s="76" t="s">
        <v>34</v>
      </c>
      <c r="S13" s="10"/>
      <c r="T13" s="482" t="s">
        <v>35</v>
      </c>
      <c r="U13" s="483">
        <v>212100</v>
      </c>
      <c r="V13" s="76"/>
      <c r="W13" s="76"/>
      <c r="X13" s="76"/>
      <c r="Y13" s="68"/>
      <c r="Z13" s="68"/>
      <c r="AA13" s="68"/>
    </row>
    <row r="14" spans="1:28" s="65" customFormat="1" ht="15" customHeight="1" thickBot="1">
      <c r="A14" s="115"/>
      <c r="B14" s="91"/>
      <c r="C14" s="91"/>
      <c r="D14" s="138" t="s">
        <v>36</v>
      </c>
      <c r="E14" s="528" t="s">
        <v>37</v>
      </c>
      <c r="F14" s="529"/>
      <c r="G14" s="72" t="s">
        <v>38</v>
      </c>
      <c r="H14" s="73" t="s">
        <v>39</v>
      </c>
      <c r="I14" s="74" t="s">
        <v>40</v>
      </c>
      <c r="J14" s="142" t="s">
        <v>41</v>
      </c>
      <c r="K14" s="143" t="s">
        <v>42</v>
      </c>
      <c r="L14" s="22"/>
      <c r="M14" s="22"/>
      <c r="N14" s="10"/>
      <c r="O14" s="46"/>
      <c r="P14" s="45" t="s">
        <v>43</v>
      </c>
      <c r="Q14" s="45" t="s">
        <v>44</v>
      </c>
      <c r="R14" s="11" t="s">
        <v>45</v>
      </c>
      <c r="S14" s="10"/>
      <c r="T14" s="10"/>
      <c r="U14" s="10"/>
      <c r="V14" s="10"/>
      <c r="W14" s="10"/>
      <c r="X14" s="10"/>
    </row>
    <row r="15" spans="1:28" s="65" customFormat="1" ht="15" customHeight="1">
      <c r="A15" s="144">
        <v>1</v>
      </c>
      <c r="B15" s="145"/>
      <c r="C15" s="101"/>
      <c r="D15" s="146">
        <f>D11</f>
        <v>0</v>
      </c>
      <c r="E15" s="530"/>
      <c r="F15" s="531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3"/>
      <c r="M15" s="10"/>
      <c r="N15" s="10"/>
      <c r="O15" s="194">
        <f>D11</f>
        <v>0</v>
      </c>
      <c r="P15" s="195">
        <f t="shared" ref="P15:P24" si="1">Q15/R15</f>
        <v>0</v>
      </c>
      <c r="Q15" s="173"/>
      <c r="R15" s="155">
        <v>9</v>
      </c>
      <c r="S15" s="76" t="s">
        <v>46</v>
      </c>
      <c r="T15" s="10"/>
      <c r="U15" s="10"/>
      <c r="V15" s="10"/>
      <c r="W15" s="10"/>
      <c r="X15" s="10"/>
    </row>
    <row r="16" spans="1:28" s="65" customFormat="1" ht="15" customHeight="1">
      <c r="A16" s="144">
        <v>2</v>
      </c>
      <c r="B16" s="145"/>
      <c r="C16" s="101"/>
      <c r="D16" s="364" t="s">
        <v>47</v>
      </c>
      <c r="E16" s="530"/>
      <c r="F16" s="531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3"/>
      <c r="M16" s="10"/>
      <c r="N16" s="10"/>
      <c r="O16" s="194" t="str">
        <f t="shared" ref="O16:O28" si="2">D16</f>
        <v xml:space="preserve"> </v>
      </c>
      <c r="P16" s="195">
        <f t="shared" si="1"/>
        <v>0</v>
      </c>
      <c r="Q16" s="173"/>
      <c r="R16" s="155">
        <v>9</v>
      </c>
      <c r="S16" s="76" t="s">
        <v>48</v>
      </c>
      <c r="T16" s="10"/>
      <c r="U16" s="10"/>
      <c r="V16" s="10"/>
      <c r="W16" s="10"/>
      <c r="X16" s="10"/>
    </row>
    <row r="17" spans="1:24" s="65" customFormat="1" ht="15" customHeight="1">
      <c r="A17" s="144">
        <v>3</v>
      </c>
      <c r="B17" s="145"/>
      <c r="C17" s="101"/>
      <c r="D17" s="364"/>
      <c r="E17" s="530"/>
      <c r="F17" s="531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3"/>
      <c r="M17" s="10"/>
      <c r="N17" s="10"/>
      <c r="O17" s="194">
        <f t="shared" si="2"/>
        <v>0</v>
      </c>
      <c r="P17" s="195">
        <f t="shared" si="1"/>
        <v>0</v>
      </c>
      <c r="Q17" s="173"/>
      <c r="R17" s="155">
        <v>9</v>
      </c>
      <c r="S17" s="10"/>
      <c r="T17" s="10"/>
      <c r="U17" s="10"/>
      <c r="V17" s="10"/>
      <c r="W17" s="10"/>
      <c r="X17" s="10"/>
    </row>
    <row r="18" spans="1:24" s="65" customFormat="1" ht="15" customHeight="1">
      <c r="A18" s="144">
        <v>4</v>
      </c>
      <c r="B18" s="145"/>
      <c r="C18" s="101"/>
      <c r="D18" s="364"/>
      <c r="E18" s="530"/>
      <c r="F18" s="531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3"/>
      <c r="M18" s="10"/>
      <c r="N18" s="10"/>
      <c r="O18" s="194">
        <f t="shared" si="2"/>
        <v>0</v>
      </c>
      <c r="P18" s="195">
        <f t="shared" si="1"/>
        <v>0</v>
      </c>
      <c r="Q18" s="173"/>
      <c r="R18" s="155">
        <v>9</v>
      </c>
      <c r="S18" s="10"/>
      <c r="T18" s="10"/>
      <c r="U18" s="10"/>
      <c r="V18" s="10"/>
      <c r="W18" s="10"/>
      <c r="X18" s="10"/>
    </row>
    <row r="19" spans="1:24" s="65" customFormat="1" ht="15" customHeight="1">
      <c r="A19" s="144">
        <v>5</v>
      </c>
      <c r="B19" s="145"/>
      <c r="C19" s="101"/>
      <c r="D19" s="364"/>
      <c r="E19" s="530"/>
      <c r="F19" s="531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/>
      <c r="L19" s="13"/>
      <c r="M19" s="10"/>
      <c r="N19" s="10"/>
      <c r="O19" s="194">
        <f t="shared" si="2"/>
        <v>0</v>
      </c>
      <c r="P19" s="195">
        <f t="shared" si="1"/>
        <v>0</v>
      </c>
      <c r="Q19" s="173"/>
      <c r="R19" s="155">
        <v>9</v>
      </c>
      <c r="S19" s="10"/>
      <c r="T19" s="10"/>
      <c r="U19" s="10"/>
      <c r="V19" s="10"/>
      <c r="W19" s="10"/>
      <c r="X19" s="10"/>
    </row>
    <row r="20" spans="1:24" s="65" customFormat="1" ht="15" customHeight="1">
      <c r="A20" s="144">
        <v>6</v>
      </c>
      <c r="B20" s="145"/>
      <c r="C20" s="101"/>
      <c r="D20" s="364"/>
      <c r="E20" s="530"/>
      <c r="F20" s="531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3"/>
      <c r="M20" s="10"/>
      <c r="N20" s="10"/>
      <c r="O20" s="194">
        <f t="shared" si="2"/>
        <v>0</v>
      </c>
      <c r="P20" s="195">
        <f t="shared" si="1"/>
        <v>0</v>
      </c>
      <c r="Q20" s="173"/>
      <c r="R20" s="155">
        <v>9</v>
      </c>
      <c r="S20" s="10"/>
      <c r="T20" s="10"/>
      <c r="U20" s="435"/>
      <c r="V20" s="10"/>
      <c r="W20" s="10"/>
      <c r="X20" s="10"/>
    </row>
    <row r="21" spans="1:24" s="65" customFormat="1" ht="15" customHeight="1">
      <c r="A21" s="144">
        <v>7</v>
      </c>
      <c r="B21" s="145"/>
      <c r="C21" s="101"/>
      <c r="D21" s="364"/>
      <c r="E21" s="530"/>
      <c r="F21" s="531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3"/>
      <c r="M21" s="10"/>
      <c r="N21" s="10"/>
      <c r="O21" s="194">
        <f t="shared" si="2"/>
        <v>0</v>
      </c>
      <c r="P21" s="195">
        <f t="shared" si="1"/>
        <v>0</v>
      </c>
      <c r="Q21" s="173"/>
      <c r="R21" s="155">
        <v>9</v>
      </c>
      <c r="S21" s="10"/>
      <c r="T21" s="10"/>
      <c r="U21" s="10"/>
      <c r="V21" s="10"/>
      <c r="W21" s="10"/>
      <c r="X21" s="10"/>
    </row>
    <row r="22" spans="1:24" s="65" customFormat="1" ht="15" customHeight="1">
      <c r="A22" s="144">
        <v>8</v>
      </c>
      <c r="B22" s="145"/>
      <c r="C22" s="101"/>
      <c r="D22" s="364"/>
      <c r="E22" s="530"/>
      <c r="F22" s="531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3"/>
      <c r="M22" s="10"/>
      <c r="N22" s="10"/>
      <c r="O22" s="194">
        <f t="shared" si="2"/>
        <v>0</v>
      </c>
      <c r="P22" s="195">
        <f t="shared" si="1"/>
        <v>0</v>
      </c>
      <c r="Q22" s="173"/>
      <c r="R22" s="155">
        <v>9</v>
      </c>
      <c r="S22" s="10"/>
      <c r="T22" s="10"/>
      <c r="U22" s="10"/>
      <c r="V22" s="10"/>
      <c r="W22" s="10"/>
      <c r="X22" s="10"/>
    </row>
    <row r="23" spans="1:24" s="65" customFormat="1" ht="15" customHeight="1">
      <c r="A23" s="144">
        <v>9</v>
      </c>
      <c r="B23" s="145"/>
      <c r="C23" s="101"/>
      <c r="D23" s="364"/>
      <c r="E23" s="530"/>
      <c r="F23" s="531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3"/>
      <c r="M23" s="10"/>
      <c r="N23" s="10"/>
      <c r="O23" s="194">
        <f t="shared" si="2"/>
        <v>0</v>
      </c>
      <c r="P23" s="195">
        <f t="shared" si="1"/>
        <v>0</v>
      </c>
      <c r="Q23" s="173"/>
      <c r="R23" s="155">
        <v>9</v>
      </c>
      <c r="S23" s="10"/>
      <c r="T23" s="10"/>
      <c r="U23" s="10"/>
      <c r="V23" s="10"/>
      <c r="W23" s="10"/>
      <c r="X23" s="10"/>
    </row>
    <row r="24" spans="1:24" s="65" customFormat="1" ht="15" customHeight="1">
      <c r="A24" s="144">
        <v>10</v>
      </c>
      <c r="B24" s="145"/>
      <c r="C24" s="101"/>
      <c r="D24" s="364"/>
      <c r="E24" s="530"/>
      <c r="F24" s="531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3"/>
      <c r="M24" s="10"/>
      <c r="N24" s="10"/>
      <c r="O24" s="194">
        <f t="shared" si="2"/>
        <v>0</v>
      </c>
      <c r="P24" s="195">
        <f t="shared" si="1"/>
        <v>0</v>
      </c>
      <c r="Q24" s="173"/>
      <c r="R24" s="155">
        <v>9</v>
      </c>
      <c r="S24" s="10"/>
      <c r="T24" s="10"/>
      <c r="U24" s="10"/>
      <c r="V24" s="10"/>
      <c r="W24" s="10"/>
      <c r="X24" s="10"/>
    </row>
    <row r="25" spans="1:24" s="65" customFormat="1" ht="15" customHeight="1">
      <c r="A25" s="144"/>
      <c r="B25" s="101"/>
      <c r="C25" s="101"/>
      <c r="D25" s="154" t="s">
        <v>49</v>
      </c>
      <c r="E25" s="530"/>
      <c r="F25" s="531"/>
      <c r="G25" s="155"/>
      <c r="H25" s="518"/>
      <c r="I25" s="519"/>
      <c r="J25" s="156">
        <f>(P25*G25)*Rates!B4+(G25*Rates!B10)</f>
        <v>0</v>
      </c>
      <c r="K25" s="150">
        <f>((G25)*P25)</f>
        <v>0</v>
      </c>
      <c r="L25" s="13"/>
      <c r="M25" s="13"/>
      <c r="N25" s="10"/>
      <c r="O25" s="423" t="str">
        <f t="shared" si="2"/>
        <v>Postdoc</v>
      </c>
      <c r="P25" s="195">
        <f t="shared" ref="P25:P34" si="3">Q25/12</f>
        <v>0</v>
      </c>
      <c r="Q25" s="173"/>
      <c r="R25" s="100"/>
      <c r="S25" s="10"/>
      <c r="T25" s="10"/>
      <c r="U25" s="10"/>
      <c r="V25" s="10"/>
      <c r="W25" s="10"/>
      <c r="X25" s="10"/>
    </row>
    <row r="26" spans="1:24" s="65" customFormat="1" ht="15" customHeight="1">
      <c r="A26" s="144"/>
      <c r="B26" s="101"/>
      <c r="C26" s="101"/>
      <c r="D26" s="154" t="s">
        <v>49</v>
      </c>
      <c r="E26" s="530"/>
      <c r="F26" s="531"/>
      <c r="G26" s="155"/>
      <c r="H26" s="518"/>
      <c r="I26" s="519"/>
      <c r="J26" s="156">
        <f>(P26*G26)*Rates!B4+(G26*Rates!B10)</f>
        <v>0</v>
      </c>
      <c r="K26" s="150">
        <f>((G26)*P26)</f>
        <v>0</v>
      </c>
      <c r="L26" s="13"/>
      <c r="M26" s="13"/>
      <c r="N26" s="10"/>
      <c r="O26" s="423" t="str">
        <f t="shared" si="2"/>
        <v>Postdoc</v>
      </c>
      <c r="P26" s="195">
        <f t="shared" si="3"/>
        <v>0</v>
      </c>
      <c r="Q26" s="173"/>
      <c r="R26" s="196"/>
      <c r="T26" s="10"/>
      <c r="U26" s="10"/>
      <c r="V26" s="10"/>
      <c r="W26" s="10"/>
      <c r="X26" s="10"/>
    </row>
    <row r="27" spans="1:24" s="65" customFormat="1" ht="15" customHeight="1">
      <c r="A27" s="144"/>
      <c r="B27" s="101"/>
      <c r="C27" s="101"/>
      <c r="D27" s="154" t="s">
        <v>49</v>
      </c>
      <c r="E27" s="530"/>
      <c r="F27" s="531"/>
      <c r="G27" s="155"/>
      <c r="H27" s="518"/>
      <c r="I27" s="519"/>
      <c r="J27" s="156">
        <f>(P27*G27)*Rates!B4+(G27*Rates!B10)</f>
        <v>0</v>
      </c>
      <c r="K27" s="150">
        <f>((G27)*P27)</f>
        <v>0</v>
      </c>
      <c r="L27" s="13"/>
      <c r="M27" s="13"/>
      <c r="N27" s="10"/>
      <c r="O27" s="423" t="str">
        <f t="shared" si="2"/>
        <v>Postdoc</v>
      </c>
      <c r="P27" s="195">
        <f t="shared" si="3"/>
        <v>0</v>
      </c>
      <c r="Q27" s="173"/>
      <c r="R27" s="196"/>
      <c r="T27" s="10"/>
      <c r="U27" s="10"/>
      <c r="V27" s="10"/>
      <c r="W27" s="10"/>
      <c r="X27" s="10"/>
    </row>
    <row r="28" spans="1:24" s="65" customFormat="1" ht="15" customHeight="1" thickBot="1">
      <c r="A28" s="144"/>
      <c r="B28" s="101"/>
      <c r="C28" s="101"/>
      <c r="D28" s="154" t="s">
        <v>49</v>
      </c>
      <c r="E28" s="561"/>
      <c r="F28" s="562"/>
      <c r="G28" s="155"/>
      <c r="H28" s="518"/>
      <c r="I28" s="519"/>
      <c r="J28" s="156">
        <f>(P28*G28)*Rates!B4+(G28*Rates!B10)</f>
        <v>0</v>
      </c>
      <c r="K28" s="157">
        <f>((G28)*P28)</f>
        <v>0</v>
      </c>
      <c r="L28" s="13"/>
      <c r="M28" s="13"/>
      <c r="N28" s="10"/>
      <c r="O28" s="423" t="str">
        <f t="shared" si="2"/>
        <v>Postdoc</v>
      </c>
      <c r="P28" s="195">
        <f t="shared" si="3"/>
        <v>0</v>
      </c>
      <c r="Q28" s="173"/>
      <c r="R28" s="196"/>
      <c r="T28" s="10"/>
      <c r="U28" s="10"/>
      <c r="V28" s="10"/>
      <c r="W28" s="10"/>
      <c r="X28" s="10"/>
    </row>
    <row r="29" spans="1:24" s="65" customFormat="1" ht="15" customHeight="1" thickBot="1">
      <c r="A29" s="158"/>
      <c r="B29" s="101"/>
      <c r="C29" s="101"/>
      <c r="D29" s="410" t="s">
        <v>50</v>
      </c>
      <c r="E29" s="563"/>
      <c r="F29" s="561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423" t="s">
        <v>51</v>
      </c>
      <c r="P29" s="197">
        <f t="shared" si="3"/>
        <v>0</v>
      </c>
      <c r="Q29" s="173"/>
      <c r="R29" s="196"/>
      <c r="T29" s="10"/>
      <c r="U29" s="10"/>
      <c r="V29" s="10"/>
      <c r="W29" s="10"/>
      <c r="X29" s="10"/>
    </row>
    <row r="30" spans="1:24" s="65" customFormat="1" ht="15" customHeight="1" thickBot="1">
      <c r="A30" s="159" t="s">
        <v>52</v>
      </c>
      <c r="B30" s="160" t="s">
        <v>53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423" t="s">
        <v>51</v>
      </c>
      <c r="P30" s="197">
        <f t="shared" si="3"/>
        <v>0</v>
      </c>
      <c r="Q30" s="173"/>
      <c r="R30" s="196"/>
      <c r="S30" s="10"/>
      <c r="T30" s="10"/>
      <c r="U30" s="10"/>
      <c r="V30" s="10"/>
      <c r="W30" s="10"/>
      <c r="X30" s="10"/>
    </row>
    <row r="31" spans="1:24" s="65" customFormat="1" ht="15" customHeight="1">
      <c r="A31" s="162">
        <v>1</v>
      </c>
      <c r="B31" s="318"/>
      <c r="C31" s="100"/>
      <c r="D31" s="92" t="s">
        <v>54</v>
      </c>
      <c r="E31" s="133"/>
      <c r="F31" s="133"/>
      <c r="G31" s="147"/>
      <c r="H31" s="520" t="s">
        <v>55</v>
      </c>
      <c r="I31" s="520"/>
      <c r="J31" s="413">
        <f>(K31*Rates!B4)+(G31*Rates!B10)*B31</f>
        <v>0</v>
      </c>
      <c r="K31" s="163">
        <f>(P29*G31)*B31</f>
        <v>0</v>
      </c>
      <c r="L31" s="13"/>
      <c r="M31" s="13"/>
      <c r="N31" s="10"/>
      <c r="O31" s="423" t="s">
        <v>56</v>
      </c>
      <c r="P31" s="197">
        <f t="shared" si="3"/>
        <v>0</v>
      </c>
      <c r="Q31" s="173"/>
      <c r="R31" s="196"/>
      <c r="S31" s="10"/>
      <c r="T31" s="10"/>
      <c r="U31" s="10"/>
      <c r="V31" s="10"/>
      <c r="W31" s="10"/>
      <c r="X31" s="10"/>
    </row>
    <row r="32" spans="1:24" s="65" customFormat="1" ht="15" customHeight="1" thickBot="1">
      <c r="A32" s="144">
        <v>2</v>
      </c>
      <c r="B32" s="312"/>
      <c r="C32" s="101"/>
      <c r="D32" s="98" t="s">
        <v>54</v>
      </c>
      <c r="E32" s="113"/>
      <c r="F32" s="113"/>
      <c r="G32" s="147"/>
      <c r="H32" s="512" t="s">
        <v>55</v>
      </c>
      <c r="I32" s="512"/>
      <c r="J32" s="149">
        <f>(K32*Rates!B4)+(G32*Rates!B10)*B32</f>
        <v>0</v>
      </c>
      <c r="K32" s="164">
        <f>(P30*G32)*B32</f>
        <v>0</v>
      </c>
      <c r="L32" s="13"/>
      <c r="M32" s="13"/>
      <c r="N32" s="10"/>
      <c r="O32" s="423" t="s">
        <v>57</v>
      </c>
      <c r="P32" s="197">
        <f t="shared" si="3"/>
        <v>0</v>
      </c>
      <c r="Q32" s="173"/>
      <c r="R32" s="196"/>
      <c r="S32" s="10"/>
      <c r="T32" s="10"/>
      <c r="U32" s="10"/>
      <c r="V32" s="10"/>
      <c r="W32" s="10"/>
      <c r="X32" s="10"/>
    </row>
    <row r="33" spans="1:24" s="65" customFormat="1" ht="15" customHeight="1" thickBot="1">
      <c r="A33" s="144">
        <v>3</v>
      </c>
      <c r="B33" s="312"/>
      <c r="C33" s="101"/>
      <c r="D33" s="107" t="s">
        <v>58</v>
      </c>
      <c r="E33" s="165">
        <f>Q31/12</f>
        <v>0</v>
      </c>
      <c r="F33" s="80" t="s">
        <v>59</v>
      </c>
      <c r="G33" s="147"/>
      <c r="H33" s="512" t="s">
        <v>55</v>
      </c>
      <c r="I33" s="512"/>
      <c r="J33" s="149">
        <f>(K33*Rates!B5)</f>
        <v>0</v>
      </c>
      <c r="K33" s="164">
        <f>B33*E33*G33</f>
        <v>0</v>
      </c>
      <c r="L33" s="13"/>
      <c r="M33" s="13"/>
      <c r="N33" s="10"/>
      <c r="O33" s="424" t="s">
        <v>60</v>
      </c>
      <c r="P33" s="197">
        <f t="shared" si="3"/>
        <v>0</v>
      </c>
      <c r="Q33" s="173"/>
      <c r="R33" s="196"/>
      <c r="S33" s="10"/>
      <c r="T33" s="10"/>
      <c r="U33" s="10"/>
      <c r="V33" s="10"/>
      <c r="W33" s="10"/>
      <c r="X33" s="10"/>
    </row>
    <row r="34" spans="1:24" s="65" customFormat="1" ht="15" customHeight="1">
      <c r="A34" s="144">
        <v>4</v>
      </c>
      <c r="B34" s="311"/>
      <c r="C34" s="97"/>
      <c r="D34" s="98" t="s">
        <v>61</v>
      </c>
      <c r="E34" s="133"/>
      <c r="F34" s="107"/>
      <c r="G34" s="147"/>
      <c r="H34" s="512" t="s">
        <v>62</v>
      </c>
      <c r="I34" s="512"/>
      <c r="J34" s="149">
        <f>(K34*Rates!B8)</f>
        <v>0</v>
      </c>
      <c r="K34" s="164">
        <f>B34*(Rates!B19*Rates!B20)*G34</f>
        <v>0</v>
      </c>
      <c r="L34" s="13"/>
      <c r="M34" s="13"/>
      <c r="N34" s="10"/>
      <c r="O34" s="423" t="s">
        <v>63</v>
      </c>
      <c r="P34" s="197">
        <f t="shared" si="3"/>
        <v>0</v>
      </c>
      <c r="Q34" s="173"/>
      <c r="R34" s="100"/>
      <c r="S34" s="10"/>
      <c r="T34" s="10"/>
      <c r="U34" s="10"/>
      <c r="V34" s="10"/>
      <c r="W34" s="10"/>
      <c r="X34" s="10"/>
    </row>
    <row r="35" spans="1:24" s="65" customFormat="1" ht="15" customHeight="1">
      <c r="A35" s="95"/>
      <c r="B35" s="311"/>
      <c r="C35" s="97"/>
      <c r="D35" s="21" t="s">
        <v>64</v>
      </c>
      <c r="E35" s="107"/>
      <c r="F35" s="107"/>
      <c r="G35" s="147"/>
      <c r="H35" s="512" t="s">
        <v>62</v>
      </c>
      <c r="I35" s="512"/>
      <c r="J35" s="149">
        <f>(K35*Rates!B7)</f>
        <v>0</v>
      </c>
      <c r="K35" s="164">
        <f>B35*(Rates!B19*Rates!B20)*G35</f>
        <v>0</v>
      </c>
      <c r="L35" s="13"/>
      <c r="M35" s="13"/>
      <c r="N35" s="10"/>
      <c r="O35" s="46"/>
      <c r="P35" s="22"/>
      <c r="Q35" s="10"/>
      <c r="R35" s="10"/>
      <c r="S35" s="10"/>
      <c r="T35" s="10"/>
      <c r="U35" s="10"/>
      <c r="V35" s="10"/>
      <c r="W35" s="10"/>
      <c r="X35" s="10"/>
    </row>
    <row r="36" spans="1:24" s="65" customFormat="1" ht="15" customHeight="1" thickBot="1">
      <c r="A36" s="167">
        <v>5</v>
      </c>
      <c r="B36" s="311"/>
      <c r="C36" s="97"/>
      <c r="D36" s="98" t="s">
        <v>65</v>
      </c>
      <c r="E36" s="98"/>
      <c r="F36" s="98"/>
      <c r="G36" s="155"/>
      <c r="H36" s="512" t="s">
        <v>55</v>
      </c>
      <c r="I36" s="512"/>
      <c r="J36" s="149">
        <f>(K36*Rates!B4)+(G36*Rates!B10)*B36</f>
        <v>0</v>
      </c>
      <c r="K36" s="150">
        <f>P32*B36*G36</f>
        <v>0</v>
      </c>
      <c r="L36" s="13"/>
      <c r="M36" s="13"/>
      <c r="N36" s="10"/>
      <c r="O36" s="46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66</v>
      </c>
      <c r="K37" s="169">
        <f>SUM(K29:K36)</f>
        <v>0</v>
      </c>
      <c r="L37" s="13"/>
      <c r="M37" s="13"/>
      <c r="N37" s="10"/>
      <c r="O37" s="536" t="s">
        <v>285</v>
      </c>
      <c r="P37" s="537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13" t="s">
        <v>67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3"/>
      <c r="M38" s="13"/>
      <c r="N38" s="10"/>
      <c r="O38" s="491" t="s">
        <v>287</v>
      </c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100"/>
      <c r="B39" s="100"/>
      <c r="C39" s="100"/>
      <c r="D39" s="100"/>
      <c r="E39" s="100"/>
      <c r="F39" s="100"/>
      <c r="G39" s="100"/>
      <c r="H39" s="100"/>
      <c r="I39" s="100"/>
      <c r="J39" s="177" t="s">
        <v>68</v>
      </c>
      <c r="K39" s="494">
        <f>SUM(J29:J36)</f>
        <v>0</v>
      </c>
      <c r="L39" s="13"/>
      <c r="M39" s="13"/>
      <c r="N39" s="10"/>
      <c r="O39" s="493" t="s">
        <v>283</v>
      </c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69</v>
      </c>
      <c r="K40" s="171">
        <f>SUM(K37+K39)</f>
        <v>0</v>
      </c>
      <c r="L40" s="13"/>
      <c r="M40" s="13"/>
      <c r="N40" s="10"/>
      <c r="O40" s="492" t="s">
        <v>284</v>
      </c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13" t="s">
        <v>70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71</v>
      </c>
      <c r="F42" s="517"/>
      <c r="G42" s="517"/>
      <c r="H42" s="517"/>
      <c r="I42" s="100"/>
      <c r="J42" s="127" t="s">
        <v>72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73</v>
      </c>
      <c r="C43" s="431"/>
      <c r="D43" s="432"/>
      <c r="E43" s="100"/>
      <c r="F43" s="517"/>
      <c r="G43" s="517"/>
      <c r="H43" s="517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74</v>
      </c>
      <c r="C44" s="431"/>
      <c r="D44" s="432"/>
      <c r="E44" s="133"/>
      <c r="F44" s="517"/>
      <c r="G44" s="517"/>
      <c r="H44" s="517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75</v>
      </c>
      <c r="C45" s="431"/>
      <c r="D45" s="432"/>
      <c r="E45" s="133"/>
      <c r="F45" s="517"/>
      <c r="G45" s="517"/>
      <c r="H45" s="517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76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78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79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80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82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83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84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85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86</v>
      </c>
      <c r="P55" s="201" t="s">
        <v>87</v>
      </c>
      <c r="Q55" s="201" t="s">
        <v>88</v>
      </c>
      <c r="R55" s="201" t="s">
        <v>89</v>
      </c>
      <c r="S55" s="201" t="s">
        <v>90</v>
      </c>
      <c r="T55" s="201" t="s">
        <v>91</v>
      </c>
      <c r="U55" s="201" t="s">
        <v>92</v>
      </c>
      <c r="V55" s="10"/>
      <c r="W55" s="10"/>
      <c r="X55" s="10"/>
    </row>
    <row r="56" spans="1:24" s="65" customFormat="1" ht="15" customHeight="1" thickTop="1" thickBot="1">
      <c r="A56" s="97"/>
      <c r="B56" s="181" t="s">
        <v>93</v>
      </c>
      <c r="C56" s="97"/>
      <c r="D56" s="98"/>
      <c r="E56" s="182"/>
      <c r="F56" s="97"/>
      <c r="G56" s="97"/>
      <c r="H56" s="99"/>
      <c r="I56" s="97"/>
      <c r="J56" s="103" t="s">
        <v>94</v>
      </c>
      <c r="K56" s="434">
        <f>SUM(K52:K55)</f>
        <v>0</v>
      </c>
      <c r="L56" s="13"/>
      <c r="M56" s="13"/>
      <c r="N56" s="100"/>
      <c r="O56" s="199"/>
      <c r="P56" s="202" t="s">
        <v>95</v>
      </c>
      <c r="Q56" s="202" t="s">
        <v>96</v>
      </c>
      <c r="R56" s="202" t="s">
        <v>97</v>
      </c>
      <c r="S56" s="202" t="s">
        <v>98</v>
      </c>
      <c r="T56" s="202" t="s">
        <v>99</v>
      </c>
      <c r="U56" s="100" t="s">
        <v>100</v>
      </c>
      <c r="V56" s="10"/>
      <c r="W56" s="10"/>
      <c r="X56" s="10"/>
    </row>
    <row r="57" spans="1:24" s="65" customFormat="1" ht="15" customHeight="1" thickBot="1">
      <c r="A57" s="513" t="s">
        <v>101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3"/>
      <c r="M57" s="13"/>
      <c r="N57" s="203">
        <v>57</v>
      </c>
      <c r="O57" s="204" t="s">
        <v>102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103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104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105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106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107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108</v>
      </c>
      <c r="P60" s="212">
        <f>SUM(P58:P59)</f>
        <v>0</v>
      </c>
      <c r="Q60" s="212">
        <f t="shared" ref="Q60:T60" si="5">SUM(Q58:Q59)</f>
        <v>0</v>
      </c>
      <c r="R60" s="212">
        <f t="shared" si="5"/>
        <v>0</v>
      </c>
      <c r="S60" s="212">
        <f t="shared" si="5"/>
        <v>0</v>
      </c>
      <c r="T60" s="213">
        <f t="shared" si="5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109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110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111</v>
      </c>
      <c r="D62" s="98"/>
      <c r="E62" s="98" t="s">
        <v>112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113</v>
      </c>
      <c r="P62" s="215">
        <f>IF(P60&lt;25000,P60,25000)</f>
        <v>0</v>
      </c>
      <c r="Q62" s="215">
        <f t="shared" ref="Q62:T62" si="6">IF(Q60&lt;25000,Q60, 25000)</f>
        <v>0</v>
      </c>
      <c r="R62" s="215">
        <f t="shared" si="6"/>
        <v>0</v>
      </c>
      <c r="S62" s="215">
        <f t="shared" si="6"/>
        <v>0</v>
      </c>
      <c r="T62" s="215">
        <f t="shared" si="6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114</v>
      </c>
      <c r="D63" s="98"/>
      <c r="E63" s="98" t="s">
        <v>115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116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7">S60-S62</f>
        <v>0</v>
      </c>
      <c r="T63" s="218">
        <f t="shared" si="7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117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8">SUM(Q62:Q63)</f>
        <v>0</v>
      </c>
      <c r="R64" s="219">
        <f t="shared" si="8"/>
        <v>0</v>
      </c>
      <c r="S64" s="219">
        <f t="shared" si="8"/>
        <v>0</v>
      </c>
      <c r="T64" s="219">
        <f t="shared" si="8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7"/>
      <c r="H65" s="99"/>
      <c r="I65" s="97"/>
      <c r="J65" s="101" t="s">
        <v>119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120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121</v>
      </c>
      <c r="K67" s="104">
        <f>SUM(K58+K59+K60+K61+K62+K63+K65+K66)</f>
        <v>0</v>
      </c>
      <c r="L67" s="13"/>
      <c r="M67" s="13"/>
      <c r="N67" s="10"/>
      <c r="O67" s="46"/>
      <c r="P67" s="10"/>
      <c r="Q67" s="10"/>
      <c r="R67" s="10"/>
      <c r="S67" s="10"/>
      <c r="T67" s="10"/>
      <c r="U67" s="10"/>
      <c r="V67" s="10"/>
      <c r="W67" s="10"/>
      <c r="X67" s="10"/>
    </row>
    <row r="68" spans="1:24" s="65" customFormat="1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SUM(K40+K46+K50+K56+K67)</f>
        <v>0</v>
      </c>
      <c r="L68" s="13"/>
      <c r="M68" s="13"/>
      <c r="N68" s="10"/>
      <c r="O68" s="199"/>
      <c r="P68" s="100"/>
      <c r="Q68" s="10"/>
      <c r="R68" s="10"/>
      <c r="S68" s="10"/>
      <c r="T68" s="10"/>
      <c r="U68" s="10"/>
      <c r="V68" s="10"/>
      <c r="W68" s="10"/>
      <c r="X68" s="10"/>
    </row>
    <row r="69" spans="1:24" s="65" customFormat="1" ht="15" customHeight="1" thickBot="1">
      <c r="A69" s="184" t="s">
        <v>123</v>
      </c>
      <c r="B69" s="184" t="s">
        <v>124</v>
      </c>
      <c r="C69" s="184"/>
      <c r="D69" s="177"/>
      <c r="E69" s="177"/>
      <c r="F69" s="172"/>
      <c r="G69" s="172"/>
      <c r="H69" s="100"/>
      <c r="I69" s="100"/>
      <c r="J69" s="100"/>
      <c r="K69" s="104">
        <f>E70*Rates!B22</f>
        <v>0</v>
      </c>
      <c r="L69" s="13"/>
      <c r="M69" s="13"/>
      <c r="N69" s="10"/>
      <c r="O69" s="510" t="s">
        <v>125</v>
      </c>
      <c r="P69" s="511"/>
      <c r="Q69" s="10"/>
      <c r="R69" s="10"/>
      <c r="S69" s="10"/>
      <c r="T69" s="10"/>
      <c r="U69" s="10"/>
      <c r="V69" s="10"/>
      <c r="W69" s="10"/>
      <c r="X69" s="10"/>
    </row>
    <row r="70" spans="1:24" s="65" customFormat="1" ht="15" customHeight="1" thickBot="1">
      <c r="A70" s="115"/>
      <c r="B70" s="100"/>
      <c r="C70" s="100"/>
      <c r="D70" s="186">
        <f>Rates!B22</f>
        <v>0.49</v>
      </c>
      <c r="E70" s="149">
        <f>SUM(K68-K46-K56-K63-K66)</f>
        <v>0</v>
      </c>
      <c r="F70" s="187"/>
      <c r="G70" s="187"/>
      <c r="H70" s="100"/>
      <c r="I70" s="100"/>
      <c r="J70" s="177" t="s">
        <v>126</v>
      </c>
      <c r="K70" s="296">
        <f>K69</f>
        <v>0</v>
      </c>
      <c r="L70" s="13"/>
      <c r="M70" s="13"/>
      <c r="N70" s="10"/>
      <c r="O70" s="221" t="s">
        <v>127</v>
      </c>
      <c r="P70" s="222"/>
      <c r="Q70" s="10"/>
      <c r="R70" s="10"/>
      <c r="S70" s="10"/>
      <c r="T70" s="10"/>
      <c r="U70" s="10"/>
      <c r="V70" s="10"/>
      <c r="W70" s="10"/>
      <c r="X70" s="10"/>
    </row>
    <row r="71" spans="1:24" s="65" customFormat="1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4"/>
      <c r="K71" s="169">
        <f>K70+K68</f>
        <v>0</v>
      </c>
      <c r="L71" s="13"/>
      <c r="M71" s="22"/>
      <c r="N71" s="10"/>
      <c r="O71" s="221" t="s">
        <v>129</v>
      </c>
      <c r="P71" s="223">
        <f>U59</f>
        <v>0</v>
      </c>
      <c r="Q71" s="10"/>
      <c r="R71" s="10"/>
      <c r="S71" s="10"/>
      <c r="T71" s="10"/>
      <c r="U71" s="10"/>
      <c r="V71" s="10"/>
      <c r="W71" s="10"/>
      <c r="X71" s="10"/>
    </row>
    <row r="72" spans="1:24" s="65" customFormat="1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221" t="s">
        <v>132</v>
      </c>
      <c r="P72" s="223">
        <f>P70+P71</f>
        <v>0</v>
      </c>
      <c r="Q72" s="10"/>
      <c r="R72" s="10"/>
      <c r="S72" s="10"/>
      <c r="T72" s="10"/>
      <c r="U72" s="10"/>
      <c r="V72" s="10"/>
      <c r="W72" s="10"/>
      <c r="X72" s="10"/>
    </row>
    <row r="73" spans="1:24" s="65" customFormat="1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96">
        <f>K71-K72</f>
        <v>0</v>
      </c>
      <c r="L73" s="13"/>
      <c r="M73" s="13"/>
      <c r="N73" s="10"/>
      <c r="O73" s="224" t="s">
        <v>134</v>
      </c>
      <c r="P73" s="225">
        <f>P72-K46-K56-K63-K66</f>
        <v>0</v>
      </c>
      <c r="Q73" s="10"/>
      <c r="R73" s="10"/>
      <c r="S73" s="10"/>
      <c r="T73" s="10"/>
      <c r="U73" s="10"/>
      <c r="V73" s="10"/>
      <c r="W73" s="10"/>
      <c r="X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221" t="s">
        <v>135</v>
      </c>
      <c r="P74" s="223">
        <f>P73*0.49</f>
        <v>0</v>
      </c>
      <c r="Q74" s="10"/>
      <c r="R74" s="10"/>
      <c r="S74" s="10"/>
      <c r="T74" s="10"/>
      <c r="U74" s="10"/>
      <c r="V74" s="10"/>
      <c r="W74" s="10"/>
      <c r="X74" s="10"/>
    </row>
    <row r="75" spans="1:24" s="65" customFormat="1" ht="15" customHeight="1" thickBot="1">
      <c r="A75" s="10"/>
      <c r="B75" s="10"/>
      <c r="C75" s="10"/>
      <c r="D75" s="44"/>
      <c r="E75" s="507" t="s">
        <v>26</v>
      </c>
      <c r="F75" s="508"/>
      <c r="G75" s="508"/>
      <c r="H75" s="508"/>
      <c r="I75" s="508"/>
      <c r="J75" s="509"/>
      <c r="K75" s="445">
        <f>K68-U59</f>
        <v>0</v>
      </c>
      <c r="L75" s="13"/>
      <c r="M75" s="13"/>
      <c r="N75" s="10"/>
      <c r="O75" s="221" t="s">
        <v>136</v>
      </c>
      <c r="P75" s="223">
        <f>P70+P74+P71</f>
        <v>0</v>
      </c>
      <c r="Q75" s="10"/>
      <c r="R75" s="10"/>
      <c r="S75" s="10"/>
      <c r="T75" s="10"/>
      <c r="U75" s="10"/>
      <c r="V75" s="10"/>
      <c r="W75" s="10"/>
      <c r="X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265</v>
      </c>
      <c r="L76" s="10"/>
      <c r="M76" s="10"/>
      <c r="N76" s="10"/>
      <c r="O76" s="199"/>
      <c r="P76" s="100"/>
      <c r="Q76" s="10"/>
      <c r="R76" s="10"/>
      <c r="S76" s="10"/>
      <c r="T76" s="10"/>
      <c r="U76" s="10"/>
      <c r="V76" s="10"/>
      <c r="W76" s="10"/>
      <c r="X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sheetProtection algorithmName="SHA-512" hashValue="TzkjjcvaHRywl4mjXk70Yv2inIwEUl/f0NQiLuQ/XIUULZWMfqPpoNS3TJ62D2WnNYS2PKnHgmdspOtT2QzNhA==" saltValue="5tA0iJgS4WG007ff8m78tA==" spinCount="100000" sheet="1" objects="1" scenarios="1"/>
  <mergeCells count="57">
    <mergeCell ref="O37:P37"/>
    <mergeCell ref="O1:R2"/>
    <mergeCell ref="F7:I7"/>
    <mergeCell ref="O3:R3"/>
    <mergeCell ref="O4:R4"/>
    <mergeCell ref="O5:R5"/>
    <mergeCell ref="O6:R6"/>
    <mergeCell ref="O7:R7"/>
    <mergeCell ref="B4:H4"/>
    <mergeCell ref="I4:J4"/>
    <mergeCell ref="E26:F26"/>
    <mergeCell ref="E27:F27"/>
    <mergeCell ref="E28:F28"/>
    <mergeCell ref="E29:F29"/>
    <mergeCell ref="B1:G3"/>
    <mergeCell ref="F8:I8"/>
    <mergeCell ref="T11:U11"/>
    <mergeCell ref="E25:F25"/>
    <mergeCell ref="E16:F16"/>
    <mergeCell ref="E17:F17"/>
    <mergeCell ref="E18:F18"/>
    <mergeCell ref="E19:F19"/>
    <mergeCell ref="O11:P11"/>
    <mergeCell ref="E24:F24"/>
    <mergeCell ref="H25:I25"/>
    <mergeCell ref="E20:F20"/>
    <mergeCell ref="E21:F21"/>
    <mergeCell ref="E22:F22"/>
    <mergeCell ref="E23:F23"/>
    <mergeCell ref="A7:D7"/>
    <mergeCell ref="A10:E10"/>
    <mergeCell ref="A12:J12"/>
    <mergeCell ref="E14:F14"/>
    <mergeCell ref="E15:F15"/>
    <mergeCell ref="H34:I34"/>
    <mergeCell ref="H27:I27"/>
    <mergeCell ref="H28:I28"/>
    <mergeCell ref="H26:I26"/>
    <mergeCell ref="H31:I31"/>
    <mergeCell ref="H32:I32"/>
    <mergeCell ref="H33:I33"/>
    <mergeCell ref="E75:J75"/>
    <mergeCell ref="O69:P69"/>
    <mergeCell ref="H35:I35"/>
    <mergeCell ref="H36:I36"/>
    <mergeCell ref="A57:K57"/>
    <mergeCell ref="A68:J68"/>
    <mergeCell ref="A71:J71"/>
    <mergeCell ref="A38:K38"/>
    <mergeCell ref="A41:K41"/>
    <mergeCell ref="F42:H42"/>
    <mergeCell ref="A73:J73"/>
    <mergeCell ref="F44:H44"/>
    <mergeCell ref="F45:H45"/>
    <mergeCell ref="A51:K51"/>
    <mergeCell ref="F43:H43"/>
    <mergeCell ref="A47:K47"/>
  </mergeCells>
  <phoneticPr fontId="2" type="noConversion"/>
  <dataValidations count="2">
    <dataValidation type="list" allowBlank="1" showInputMessage="1" showErrorMessage="1" sqref="P70" xr:uid="{00000000-0002-0000-0200-000000000000}">
      <formula1>Modules</formula1>
    </dataValidation>
    <dataValidation type="list" allowBlank="1" showInputMessage="1" showErrorMessage="1" sqref="R15:R24" xr:uid="{662ABCED-304E-4FAD-9167-BCF1F84EF514}">
      <formula1>"9,10,10.5,11,11.5,12"</formula1>
    </dataValidation>
  </dataValidations>
  <hyperlinks>
    <hyperlink ref="T9" r:id="rId1" xr:uid="{C1C3E104-8386-450C-B90A-BAE0ADB28E9D}"/>
    <hyperlink ref="O39" r:id="rId2" xr:uid="{85F2BFAC-2574-4E18-A01A-63840DAA3459}"/>
    <hyperlink ref="O40" r:id="rId3" xr:uid="{AF9427D8-F451-47B2-83B0-5ED4C14210EE}"/>
  </hyperlinks>
  <printOptions horizontalCentered="1" verticalCentered="1"/>
  <pageMargins left="0.25" right="0.44" top="7.0000000000000007E-2" bottom="0.02" header="0.5" footer="0.5"/>
  <pageSetup scale="75" orientation="portrait" horizontalDpi="300" verticalDpi="300" r:id="rId4"/>
  <headerFooter scaleWithDoc="0">
    <oddFooter>&amp;R&amp;"Cambria,Italic"&amp;8&amp;XCreated By
Charlotte Stalvey
FY2023
&amp;G</oddFooter>
  </headerFooter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  <pageSetUpPr fitToPage="1"/>
  </sheetPr>
  <dimension ref="A1:U1206"/>
  <sheetViews>
    <sheetView showGridLines="0" showZeros="0" topLeftCell="A11" zoomScaleNormal="100" workbookViewId="0">
      <selection activeCell="K25" sqref="K25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570312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601"/>
      <c r="B1" s="601"/>
      <c r="C1" s="601"/>
      <c r="D1" s="601"/>
      <c r="E1" s="49"/>
      <c r="I1" s="50"/>
      <c r="J1" s="50"/>
      <c r="O1" s="585" t="s">
        <v>0</v>
      </c>
      <c r="P1" s="586"/>
      <c r="Q1" s="587"/>
    </row>
    <row r="2" spans="1:18" ht="12" customHeight="1">
      <c r="A2" s="602"/>
      <c r="B2" s="602"/>
      <c r="C2" s="602"/>
      <c r="D2" s="602"/>
      <c r="F2" s="45"/>
      <c r="K2" s="10"/>
      <c r="O2" s="588"/>
      <c r="P2" s="589"/>
      <c r="Q2" s="590"/>
    </row>
    <row r="3" spans="1:18" ht="11.25">
      <c r="A3" s="602"/>
      <c r="B3" s="602"/>
      <c r="C3" s="602"/>
      <c r="D3" s="602"/>
      <c r="F3" s="45"/>
      <c r="K3" s="10"/>
      <c r="O3" s="597" t="s">
        <v>2</v>
      </c>
      <c r="P3" s="598"/>
      <c r="Q3" s="599"/>
    </row>
    <row r="4" spans="1:18" ht="12" customHeight="1">
      <c r="A4" s="602"/>
      <c r="B4" s="602"/>
      <c r="C4" s="602"/>
      <c r="D4" s="602"/>
      <c r="F4" s="22"/>
      <c r="K4" s="10"/>
      <c r="O4" s="582" t="s">
        <v>4</v>
      </c>
      <c r="P4" s="583"/>
      <c r="Q4" s="584"/>
    </row>
    <row r="5" spans="1:18" ht="12" customHeight="1">
      <c r="G5" s="591"/>
      <c r="H5" s="591"/>
      <c r="I5" s="591"/>
      <c r="J5" s="69"/>
      <c r="K5" s="10"/>
      <c r="O5" s="594" t="s">
        <v>6</v>
      </c>
      <c r="P5" s="595"/>
      <c r="Q5" s="596"/>
    </row>
    <row r="6" spans="1:18" ht="12" customHeight="1">
      <c r="G6" s="591" t="s">
        <v>138</v>
      </c>
      <c r="H6" s="591"/>
      <c r="I6" s="591"/>
      <c r="J6" s="69"/>
      <c r="K6" s="10"/>
      <c r="O6" s="579" t="s">
        <v>9</v>
      </c>
      <c r="P6" s="580"/>
      <c r="Q6" s="581"/>
    </row>
    <row r="7" spans="1:18" s="100" customFormat="1" ht="15" customHeight="1" thickBot="1">
      <c r="A7" s="521" t="s">
        <v>139</v>
      </c>
      <c r="B7" s="522"/>
      <c r="C7" s="522"/>
      <c r="D7" s="523"/>
      <c r="E7" s="111"/>
      <c r="F7" s="107" t="s">
        <v>12</v>
      </c>
      <c r="G7" s="112"/>
      <c r="H7" s="113"/>
      <c r="I7" s="113"/>
      <c r="J7" s="114"/>
      <c r="K7" s="114" t="s">
        <v>13</v>
      </c>
      <c r="L7" s="110"/>
      <c r="M7" s="110"/>
      <c r="O7" s="576" t="s">
        <v>14</v>
      </c>
      <c r="P7" s="577"/>
      <c r="Q7" s="578"/>
    </row>
    <row r="8" spans="1:18" s="100" customFormat="1" ht="15" customHeight="1">
      <c r="A8" s="115"/>
      <c r="D8" s="116" t="s">
        <v>16</v>
      </c>
      <c r="G8" s="117"/>
      <c r="H8" s="118"/>
      <c r="J8" s="119"/>
      <c r="K8" s="120"/>
      <c r="L8" s="172"/>
      <c r="M8" s="172"/>
      <c r="O8" s="199"/>
    </row>
    <row r="9" spans="1:18" s="100" customFormat="1" ht="15" customHeight="1" thickBot="1">
      <c r="A9" s="89"/>
      <c r="B9" s="91"/>
      <c r="C9" s="91"/>
      <c r="D9" s="92" t="s">
        <v>19</v>
      </c>
      <c r="E9" s="121"/>
      <c r="F9" s="121"/>
      <c r="G9" s="122"/>
      <c r="H9" s="123"/>
      <c r="I9" s="124"/>
      <c r="J9" s="125"/>
      <c r="K9" s="126" t="s">
        <v>20</v>
      </c>
      <c r="L9" s="133"/>
      <c r="M9" s="133"/>
      <c r="O9" s="199"/>
    </row>
    <row r="10" spans="1:18" s="100" customFormat="1" ht="15" customHeight="1" thickBot="1">
      <c r="A10" s="573" t="s">
        <v>22</v>
      </c>
      <c r="B10" s="574"/>
      <c r="C10" s="574"/>
      <c r="D10" s="574"/>
      <c r="E10" s="575"/>
      <c r="F10" s="127"/>
      <c r="G10" s="118"/>
      <c r="H10" s="118"/>
      <c r="I10" s="128"/>
      <c r="J10" s="100" t="s">
        <v>23</v>
      </c>
      <c r="K10" s="129"/>
      <c r="O10" s="603" t="s">
        <v>140</v>
      </c>
      <c r="P10" s="604"/>
      <c r="Q10" s="198">
        <f>K75</f>
        <v>0</v>
      </c>
    </row>
    <row r="11" spans="1:18" s="100" customFormat="1" ht="15" customHeight="1">
      <c r="A11" s="115"/>
      <c r="D11" s="226">
        <f>'UofSC Year 1'!D11</f>
        <v>0</v>
      </c>
      <c r="E11" s="127"/>
      <c r="F11" s="127"/>
      <c r="G11" s="118"/>
      <c r="H11" s="118"/>
      <c r="I11" s="128"/>
      <c r="J11" s="119" t="s">
        <v>25</v>
      </c>
      <c r="K11" s="129"/>
      <c r="O11" s="199"/>
    </row>
    <row r="12" spans="1:18" s="100" customFormat="1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172"/>
      <c r="M12" s="172"/>
      <c r="O12" s="199"/>
      <c r="P12" s="600"/>
      <c r="Q12" s="60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30</v>
      </c>
      <c r="I13" s="136"/>
      <c r="J13" s="128"/>
      <c r="K13" s="137" t="s">
        <v>31</v>
      </c>
      <c r="L13" s="172"/>
      <c r="M13" s="172"/>
      <c r="O13" s="199"/>
      <c r="P13" s="110" t="s">
        <v>32</v>
      </c>
      <c r="Q13" s="110" t="s">
        <v>33</v>
      </c>
    </row>
    <row r="14" spans="1:18" s="100" customFormat="1" ht="15" customHeight="1" thickBot="1">
      <c r="A14" s="115"/>
      <c r="B14" s="91"/>
      <c r="C14" s="91"/>
      <c r="D14" s="138" t="s">
        <v>36</v>
      </c>
      <c r="E14" s="528" t="s">
        <v>37</v>
      </c>
      <c r="F14" s="529"/>
      <c r="G14" s="139" t="s">
        <v>38</v>
      </c>
      <c r="H14" s="140" t="s">
        <v>39</v>
      </c>
      <c r="I14" s="141" t="s">
        <v>40</v>
      </c>
      <c r="J14" s="142" t="s">
        <v>41</v>
      </c>
      <c r="K14" s="143" t="s">
        <v>141</v>
      </c>
      <c r="L14" s="172"/>
      <c r="M14" s="172"/>
      <c r="O14" s="199"/>
      <c r="P14" s="110" t="s">
        <v>43</v>
      </c>
      <c r="Q14" s="110" t="s">
        <v>44</v>
      </c>
      <c r="R14" s="227" t="s">
        <v>45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530"/>
      <c r="F15" s="531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28"/>
      <c r="M15" s="128"/>
      <c r="O15" s="194">
        <f>D11</f>
        <v>0</v>
      </c>
      <c r="P15" s="228">
        <f t="shared" ref="P15:P24" si="1">Q15/R15</f>
        <v>0</v>
      </c>
      <c r="Q15" s="173">
        <f>'UofSC Year 1'!Q15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 t="str">
        <f>'UofSC Year 1'!D16</f>
        <v xml:space="preserve"> </v>
      </c>
      <c r="E16" s="530"/>
      <c r="F16" s="531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28"/>
      <c r="M16" s="128"/>
      <c r="O16" s="194" t="str">
        <f t="shared" ref="O16:O28" si="2">D16</f>
        <v xml:space="preserve"> </v>
      </c>
      <c r="P16" s="228">
        <f t="shared" si="1"/>
        <v>0</v>
      </c>
      <c r="Q16" s="94">
        <f>'UofSC Year 1'!Q16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530"/>
      <c r="F17" s="531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28"/>
      <c r="M17" s="128"/>
      <c r="O17" s="194">
        <f t="shared" si="2"/>
        <v>0</v>
      </c>
      <c r="P17" s="228">
        <f t="shared" si="1"/>
        <v>0</v>
      </c>
      <c r="Q17" s="94">
        <f>'UofSC Year 1'!Q17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530"/>
      <c r="F18" s="531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28"/>
      <c r="M18" s="128"/>
      <c r="O18" s="194">
        <f t="shared" si="2"/>
        <v>0</v>
      </c>
      <c r="P18" s="228">
        <f t="shared" si="1"/>
        <v>0</v>
      </c>
      <c r="Q18" s="94">
        <f>'UofSC Year 1'!Q18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530"/>
      <c r="F19" s="531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>
        <f t="shared" si="0"/>
        <v>0</v>
      </c>
      <c r="L19" s="128"/>
      <c r="M19" s="128"/>
      <c r="O19" s="194">
        <f t="shared" si="2"/>
        <v>0</v>
      </c>
      <c r="P19" s="228">
        <f t="shared" si="1"/>
        <v>0</v>
      </c>
      <c r="Q19" s="94">
        <f>'UofSC Year 1'!Q19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530"/>
      <c r="F20" s="531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28"/>
      <c r="M20" s="128"/>
      <c r="O20" s="194">
        <f t="shared" si="2"/>
        <v>0</v>
      </c>
      <c r="P20" s="228">
        <f t="shared" si="1"/>
        <v>0</v>
      </c>
      <c r="Q20" s="94">
        <f>'UofSC Year 1'!Q20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530"/>
      <c r="F21" s="531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28"/>
      <c r="M21" s="128"/>
      <c r="O21" s="194">
        <f t="shared" si="2"/>
        <v>0</v>
      </c>
      <c r="P21" s="228">
        <f t="shared" si="1"/>
        <v>0</v>
      </c>
      <c r="Q21" s="94">
        <f>'UofSC Year 1'!Q21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530"/>
      <c r="F22" s="531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28"/>
      <c r="M22" s="128"/>
      <c r="O22" s="194">
        <f t="shared" si="2"/>
        <v>0</v>
      </c>
      <c r="P22" s="228">
        <f t="shared" si="1"/>
        <v>0</v>
      </c>
      <c r="Q22" s="94">
        <f>'UofSC Year 1'!Q22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530"/>
      <c r="F23" s="531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28"/>
      <c r="M23" s="128"/>
      <c r="O23" s="194">
        <f t="shared" si="2"/>
        <v>0</v>
      </c>
      <c r="P23" s="228">
        <f t="shared" si="1"/>
        <v>0</v>
      </c>
      <c r="Q23" s="94">
        <f>'UofSC Year 1'!Q23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530"/>
      <c r="F24" s="531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28"/>
      <c r="M24" s="128"/>
      <c r="O24" s="194">
        <f t="shared" si="2"/>
        <v>0</v>
      </c>
      <c r="P24" s="228">
        <f t="shared" si="1"/>
        <v>0</v>
      </c>
      <c r="Q24" s="94">
        <f>'UofSC Year 1'!Q24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49</v>
      </c>
      <c r="E25" s="530"/>
      <c r="F25" s="531"/>
      <c r="G25" s="155"/>
      <c r="H25" s="518"/>
      <c r="I25" s="519"/>
      <c r="J25" s="156">
        <f>(P25*G25)*Rates!B4+(G25*Rates!B10)</f>
        <v>0</v>
      </c>
      <c r="K25" s="150">
        <f>((G25)*P25)</f>
        <v>0</v>
      </c>
      <c r="L25" s="128"/>
      <c r="M25" s="128"/>
      <c r="O25" s="194" t="str">
        <f t="shared" si="2"/>
        <v>Postdoc</v>
      </c>
      <c r="P25" s="228">
        <f t="shared" ref="P25:P34" si="3">Q25/12</f>
        <v>0</v>
      </c>
      <c r="Q25" s="94">
        <f>'UofSC Year 1'!Q25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49</v>
      </c>
      <c r="E26" s="530"/>
      <c r="F26" s="531"/>
      <c r="G26" s="155"/>
      <c r="H26" s="518"/>
      <c r="I26" s="519"/>
      <c r="J26" s="156">
        <f>(P26*G26)*Rates!B4+(G26*Rates!B10)</f>
        <v>0</v>
      </c>
      <c r="K26" s="150">
        <f>((G26)*P26)</f>
        <v>0</v>
      </c>
      <c r="L26" s="128"/>
      <c r="M26" s="128"/>
      <c r="O26" s="194" t="str">
        <f t="shared" si="2"/>
        <v>Postdoc</v>
      </c>
      <c r="P26" s="228">
        <f t="shared" si="3"/>
        <v>0</v>
      </c>
      <c r="Q26" s="94">
        <f>'UofSC Year 1'!Q26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49</v>
      </c>
      <c r="E27" s="530"/>
      <c r="F27" s="531"/>
      <c r="G27" s="155"/>
      <c r="H27" s="518"/>
      <c r="I27" s="519"/>
      <c r="J27" s="156">
        <f>(P27*G27)*Rates!B4+(G27*Rates!B10)</f>
        <v>0</v>
      </c>
      <c r="K27" s="150">
        <f>((G27)*P27)</f>
        <v>0</v>
      </c>
      <c r="L27" s="128"/>
      <c r="M27" s="128"/>
      <c r="O27" s="194" t="str">
        <f t="shared" si="2"/>
        <v>Postdoc</v>
      </c>
      <c r="P27" s="228">
        <f t="shared" si="3"/>
        <v>0</v>
      </c>
      <c r="Q27" s="94">
        <f>'UofSC Year 1'!Q27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49</v>
      </c>
      <c r="E28" s="561"/>
      <c r="F28" s="562"/>
      <c r="G28" s="155"/>
      <c r="H28" s="518"/>
      <c r="I28" s="519"/>
      <c r="J28" s="156">
        <f>(P28*G28)*Rates!B4+(G28*Rates!B10)</f>
        <v>0</v>
      </c>
      <c r="K28" s="157">
        <f>((G28)*P28)</f>
        <v>0</v>
      </c>
      <c r="L28" s="128"/>
      <c r="M28" s="128"/>
      <c r="O28" s="194" t="str">
        <f t="shared" si="2"/>
        <v>Postdoc</v>
      </c>
      <c r="P28" s="228">
        <f t="shared" si="3"/>
        <v>0</v>
      </c>
      <c r="Q28" s="94">
        <f>'UofSC Year 1'!Q28</f>
        <v>0</v>
      </c>
      <c r="R28" s="196"/>
    </row>
    <row r="29" spans="1:18" s="100" customFormat="1" ht="15" customHeight="1" thickBot="1">
      <c r="A29" s="158"/>
      <c r="B29" s="101"/>
      <c r="C29" s="101"/>
      <c r="D29" s="410" t="s">
        <v>50</v>
      </c>
      <c r="E29" s="563"/>
      <c r="F29" s="561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11">
        <f>SUM(J15:J28)</f>
        <v>0</v>
      </c>
      <c r="K29" s="412">
        <f>SUM(K15:K28)</f>
        <v>0</v>
      </c>
      <c r="L29" s="128"/>
      <c r="M29" s="128"/>
      <c r="O29" s="425" t="s">
        <v>51</v>
      </c>
      <c r="P29" s="195">
        <f t="shared" si="3"/>
        <v>0</v>
      </c>
      <c r="Q29" s="94">
        <f>'UofSC Year 1'!Q29</f>
        <v>0</v>
      </c>
      <c r="R29" s="196"/>
    </row>
    <row r="30" spans="1:18" s="100" customFormat="1" ht="15" customHeight="1" thickBot="1">
      <c r="A30" s="159" t="s">
        <v>52</v>
      </c>
      <c r="B30" s="160" t="s">
        <v>53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51</v>
      </c>
      <c r="P30" s="195">
        <f t="shared" si="3"/>
        <v>0</v>
      </c>
      <c r="Q30" s="94">
        <f>'UofSC Year 1'!Q30</f>
        <v>0</v>
      </c>
      <c r="R30" s="196"/>
    </row>
    <row r="31" spans="1:18" s="100" customFormat="1" ht="15" customHeight="1">
      <c r="A31" s="162">
        <v>1</v>
      </c>
      <c r="B31" s="318"/>
      <c r="D31" s="92" t="s">
        <v>54</v>
      </c>
      <c r="E31" s="133"/>
      <c r="F31" s="133"/>
      <c r="G31" s="147"/>
      <c r="H31" s="520" t="s">
        <v>55</v>
      </c>
      <c r="I31" s="520"/>
      <c r="J31" s="413">
        <f>(K31*Rates!B4)+(G31*Rates!B10)*B31</f>
        <v>0</v>
      </c>
      <c r="K31" s="163">
        <f>(P29*G31)*B31</f>
        <v>0</v>
      </c>
      <c r="L31" s="128"/>
      <c r="M31" s="128"/>
      <c r="O31" s="425" t="s">
        <v>56</v>
      </c>
      <c r="P31" s="195">
        <f t="shared" si="3"/>
        <v>0</v>
      </c>
      <c r="Q31" s="94">
        <f>'UofSC Year 1'!Q31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98" t="s">
        <v>54</v>
      </c>
      <c r="E32" s="113"/>
      <c r="F32" s="113"/>
      <c r="G32" s="147"/>
      <c r="H32" s="512" t="s">
        <v>55</v>
      </c>
      <c r="I32" s="512"/>
      <c r="J32" s="149">
        <f>(K32*Rates!B4)+(G32*Rates!B10)*B32</f>
        <v>0</v>
      </c>
      <c r="K32" s="164">
        <f>(P30*G32)*B32</f>
        <v>0</v>
      </c>
      <c r="L32" s="128"/>
      <c r="M32" s="128"/>
      <c r="O32" s="425" t="s">
        <v>57</v>
      </c>
      <c r="P32" s="195">
        <f t="shared" si="3"/>
        <v>0</v>
      </c>
      <c r="Q32" s="94">
        <f>'UofSC Year 1'!Q32</f>
        <v>0</v>
      </c>
      <c r="R32" s="196"/>
    </row>
    <row r="33" spans="1:18" s="100" customFormat="1" ht="15" customHeight="1">
      <c r="A33" s="144">
        <v>3</v>
      </c>
      <c r="B33" s="312"/>
      <c r="C33" s="101"/>
      <c r="D33" s="107" t="s">
        <v>58</v>
      </c>
      <c r="E33" s="367">
        <f>Q31/12</f>
        <v>0</v>
      </c>
      <c r="F33" s="19" t="s">
        <v>59</v>
      </c>
      <c r="G33" s="147"/>
      <c r="H33" s="512" t="s">
        <v>55</v>
      </c>
      <c r="I33" s="512"/>
      <c r="J33" s="149">
        <f>(K33*Rates!B5)</f>
        <v>0</v>
      </c>
      <c r="K33" s="164">
        <f>B33*E33*G33</f>
        <v>0</v>
      </c>
      <c r="L33" s="128"/>
      <c r="M33" s="128"/>
      <c r="O33" s="426" t="s">
        <v>60</v>
      </c>
      <c r="P33" s="195">
        <f t="shared" si="3"/>
        <v>0</v>
      </c>
      <c r="Q33" s="94">
        <f>'UofSC Year 1'!Q33</f>
        <v>0</v>
      </c>
    </row>
    <row r="34" spans="1:18" s="100" customFormat="1" ht="15" customHeight="1">
      <c r="A34" s="144">
        <v>4</v>
      </c>
      <c r="B34" s="311"/>
      <c r="C34" s="97"/>
      <c r="D34" s="98" t="s">
        <v>61</v>
      </c>
      <c r="E34" s="133"/>
      <c r="F34" s="107"/>
      <c r="G34" s="147"/>
      <c r="H34" s="512" t="s">
        <v>62</v>
      </c>
      <c r="I34" s="512"/>
      <c r="J34" s="149">
        <f>(K34*Rates!B8)</f>
        <v>0</v>
      </c>
      <c r="K34" s="164">
        <f>B34*(Rates!B19*Rates!B20)*G34</f>
        <v>0</v>
      </c>
      <c r="L34" s="128"/>
      <c r="M34" s="128"/>
      <c r="O34" s="425" t="s">
        <v>63</v>
      </c>
      <c r="P34" s="195">
        <f t="shared" si="3"/>
        <v>0</v>
      </c>
      <c r="Q34" s="94">
        <f>'UofSC Year 1'!Q34</f>
        <v>0</v>
      </c>
    </row>
    <row r="35" spans="1:18" s="100" customFormat="1" ht="15" customHeight="1">
      <c r="A35" s="95"/>
      <c r="B35" s="311"/>
      <c r="C35" s="97"/>
      <c r="D35" s="21" t="s">
        <v>64</v>
      </c>
      <c r="E35" s="107"/>
      <c r="F35" s="107"/>
      <c r="G35" s="147"/>
      <c r="H35" s="512" t="s">
        <v>62</v>
      </c>
      <c r="I35" s="512"/>
      <c r="J35" s="149">
        <f>(K35*Rates!B7)</f>
        <v>0</v>
      </c>
      <c r="K35" s="164">
        <f>B35*(Rates!B19*Rates!B20)*G35</f>
        <v>0</v>
      </c>
      <c r="L35" s="128"/>
      <c r="M35" s="128"/>
      <c r="O35" s="230"/>
      <c r="Q35" s="172"/>
    </row>
    <row r="36" spans="1:18" s="100" customFormat="1" ht="15" customHeight="1" thickBot="1">
      <c r="A36" s="167">
        <v>5</v>
      </c>
      <c r="B36" s="311"/>
      <c r="C36" s="97"/>
      <c r="D36" s="98" t="s">
        <v>65</v>
      </c>
      <c r="E36" s="98"/>
      <c r="F36" s="98"/>
      <c r="G36" s="155"/>
      <c r="H36" s="512" t="s">
        <v>55</v>
      </c>
      <c r="I36" s="512"/>
      <c r="J36" s="149">
        <f>(K36*Rates!B4)+(G36*Rates!B10)*B36</f>
        <v>0</v>
      </c>
      <c r="K36" s="157">
        <f>P34*B36*G36</f>
        <v>0</v>
      </c>
      <c r="L36" s="128"/>
      <c r="M36" s="128"/>
      <c r="O36" s="199"/>
      <c r="Q36" s="128"/>
      <c r="R36" s="231"/>
    </row>
    <row r="37" spans="1:18" s="100" customFormat="1" ht="15" customHeight="1" thickBot="1">
      <c r="A37" s="115"/>
      <c r="D37" s="132"/>
      <c r="E37" s="132"/>
      <c r="I37" s="128"/>
      <c r="J37" s="168" t="s">
        <v>66</v>
      </c>
      <c r="K37" s="169">
        <f>SUM(K29:K36)</f>
        <v>0</v>
      </c>
      <c r="L37" s="128"/>
      <c r="M37" s="128"/>
      <c r="O37" s="199"/>
      <c r="Q37" s="128"/>
      <c r="R37" s="231"/>
    </row>
    <row r="38" spans="1:18" s="100" customFormat="1" ht="15" customHeight="1" thickBot="1">
      <c r="A38" s="513" t="s">
        <v>67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O38" s="199"/>
      <c r="Q38" s="128"/>
      <c r="R38" s="231"/>
    </row>
    <row r="39" spans="1:18" s="100" customFormat="1" ht="15" customHeight="1" thickBot="1">
      <c r="J39" s="177" t="s">
        <v>68</v>
      </c>
      <c r="K39" s="267">
        <f>SUM(J29:J36)</f>
        <v>0</v>
      </c>
      <c r="L39" s="128"/>
      <c r="M39" s="128"/>
    </row>
    <row r="40" spans="1:18" s="100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69</v>
      </c>
      <c r="K40" s="169">
        <f>SUM(K37+K39)</f>
        <v>0</v>
      </c>
      <c r="L40" s="128"/>
      <c r="M40" s="128"/>
    </row>
    <row r="41" spans="1:18" s="100" customFormat="1" ht="15" customHeight="1" thickBot="1">
      <c r="A41" s="513" t="s">
        <v>70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28"/>
      <c r="M41" s="128"/>
    </row>
    <row r="42" spans="1:18" s="100" customFormat="1" ht="15" customHeight="1">
      <c r="A42" s="115"/>
      <c r="D42" s="127"/>
      <c r="E42" s="172" t="s">
        <v>71</v>
      </c>
      <c r="F42" s="517"/>
      <c r="G42" s="517"/>
      <c r="H42" s="517"/>
      <c r="J42" s="127" t="s">
        <v>72</v>
      </c>
      <c r="K42" s="94"/>
      <c r="L42" s="128"/>
      <c r="M42" s="128"/>
    </row>
    <row r="43" spans="1:18" s="100" customFormat="1" ht="15" customHeight="1">
      <c r="A43" s="115"/>
      <c r="D43" s="133"/>
      <c r="F43" s="517"/>
      <c r="G43" s="517"/>
      <c r="H43" s="517"/>
      <c r="K43" s="173"/>
      <c r="L43" s="128"/>
      <c r="M43" s="128"/>
    </row>
    <row r="44" spans="1:18" s="100" customFormat="1" ht="15" customHeight="1">
      <c r="A44" s="115"/>
      <c r="D44" s="133"/>
      <c r="E44" s="133"/>
      <c r="F44" s="517"/>
      <c r="G44" s="517"/>
      <c r="H44" s="517"/>
      <c r="I44" s="127"/>
      <c r="J44" s="127"/>
      <c r="K44" s="173"/>
      <c r="L44" s="128"/>
      <c r="M44" s="128"/>
    </row>
    <row r="45" spans="1:18" s="100" customFormat="1" ht="15" customHeight="1" thickBot="1">
      <c r="A45" s="115"/>
      <c r="D45" s="133"/>
      <c r="E45" s="133"/>
      <c r="F45" s="517"/>
      <c r="G45" s="517"/>
      <c r="H45" s="517"/>
      <c r="I45" s="127"/>
      <c r="J45" s="127"/>
      <c r="K45" s="265"/>
      <c r="L45" s="128"/>
      <c r="M45" s="128"/>
      <c r="O45" s="199"/>
      <c r="Q45" s="128"/>
    </row>
    <row r="46" spans="1:18" s="100" customFormat="1" ht="15" customHeight="1" thickBot="1">
      <c r="A46" s="115"/>
      <c r="D46" s="127"/>
      <c r="E46" s="121"/>
      <c r="F46" s="174"/>
      <c r="G46" s="121"/>
      <c r="I46" s="121"/>
      <c r="J46" s="175" t="s">
        <v>76</v>
      </c>
      <c r="K46" s="169">
        <f>SUM(K42:K45)</f>
        <v>0</v>
      </c>
      <c r="L46" s="128"/>
      <c r="M46" s="128"/>
      <c r="O46" s="199"/>
      <c r="Q46" s="128"/>
    </row>
    <row r="47" spans="1:18" s="100" customFormat="1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O47" s="199"/>
    </row>
    <row r="48" spans="1:18" s="100" customFormat="1" ht="15" customHeight="1">
      <c r="A48" s="115"/>
      <c r="D48" s="133"/>
      <c r="E48" s="133" t="s">
        <v>78</v>
      </c>
      <c r="F48" s="127"/>
      <c r="G48" s="127"/>
      <c r="K48" s="94"/>
      <c r="L48" s="128"/>
      <c r="M48" s="128"/>
      <c r="O48" s="199"/>
    </row>
    <row r="49" spans="1:21" s="100" customFormat="1" ht="15" customHeight="1" thickBot="1">
      <c r="A49" s="115"/>
      <c r="D49" s="133"/>
      <c r="E49" s="133" t="s">
        <v>79</v>
      </c>
      <c r="F49" s="133"/>
      <c r="G49" s="127"/>
      <c r="H49" s="127"/>
      <c r="I49" s="127"/>
      <c r="J49" s="127"/>
      <c r="K49" s="265"/>
      <c r="L49" s="128"/>
      <c r="M49" s="128"/>
      <c r="O49" s="199"/>
    </row>
    <row r="50" spans="1:21" s="100" customFormat="1" ht="15" customHeight="1" thickBot="1">
      <c r="A50" s="115"/>
      <c r="D50" s="133"/>
      <c r="F50" s="133"/>
      <c r="H50" s="127"/>
      <c r="I50" s="127"/>
      <c r="J50" s="177" t="s">
        <v>80</v>
      </c>
      <c r="K50" s="169">
        <f>SUM(K48:K49)</f>
        <v>0</v>
      </c>
      <c r="L50" s="128"/>
      <c r="M50" s="128"/>
      <c r="O50" s="199"/>
    </row>
    <row r="51" spans="1:21" s="100" customFormat="1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  <c r="O51" s="199"/>
    </row>
    <row r="52" spans="1:21" s="100" customFormat="1" ht="15" customHeight="1">
      <c r="A52" s="115"/>
      <c r="B52" s="178">
        <v>1</v>
      </c>
      <c r="C52" s="100" t="s">
        <v>82</v>
      </c>
      <c r="D52" s="127"/>
      <c r="E52" s="179"/>
      <c r="F52" s="127"/>
      <c r="H52" s="118"/>
      <c r="J52" s="119"/>
      <c r="K52" s="180"/>
      <c r="L52" s="128"/>
      <c r="M52" s="128"/>
      <c r="O52" s="199"/>
    </row>
    <row r="53" spans="1:21" s="100" customFormat="1" ht="15" customHeight="1">
      <c r="A53" s="115"/>
      <c r="B53" s="178">
        <v>2</v>
      </c>
      <c r="C53" s="100" t="s">
        <v>83</v>
      </c>
      <c r="D53" s="127"/>
      <c r="E53" s="179"/>
      <c r="F53" s="127"/>
      <c r="H53" s="118"/>
      <c r="J53" s="119"/>
      <c r="K53" s="180"/>
      <c r="L53" s="128"/>
      <c r="M53" s="128"/>
      <c r="O53" s="199"/>
    </row>
    <row r="54" spans="1:21" s="100" customFormat="1" ht="15" customHeight="1">
      <c r="A54" s="115"/>
      <c r="B54" s="178">
        <v>3</v>
      </c>
      <c r="C54" s="100" t="s">
        <v>84</v>
      </c>
      <c r="D54" s="133"/>
      <c r="E54" s="179"/>
      <c r="F54" s="133"/>
      <c r="H54" s="118"/>
      <c r="J54" s="119"/>
      <c r="K54" s="180"/>
      <c r="L54" s="128"/>
      <c r="M54" s="128"/>
      <c r="O54" s="199"/>
    </row>
    <row r="55" spans="1:21" s="100" customFormat="1" ht="15" customHeight="1" thickBot="1">
      <c r="A55" s="115"/>
      <c r="B55" s="178">
        <v>4</v>
      </c>
      <c r="C55" s="100" t="s">
        <v>85</v>
      </c>
      <c r="D55" s="133"/>
      <c r="E55" s="179"/>
      <c r="F55" s="133"/>
      <c r="H55" s="118"/>
      <c r="J55" s="119"/>
      <c r="K55" s="269"/>
      <c r="L55" s="128"/>
      <c r="M55" s="128"/>
      <c r="O55" s="199"/>
    </row>
    <row r="56" spans="1:21" s="100" customFormat="1" ht="15" customHeight="1" thickBot="1">
      <c r="A56" s="97"/>
      <c r="B56" s="181" t="s">
        <v>93</v>
      </c>
      <c r="C56" s="97"/>
      <c r="D56" s="98"/>
      <c r="E56" s="182"/>
      <c r="F56" s="97"/>
      <c r="G56" s="97"/>
      <c r="H56" s="99"/>
      <c r="I56" s="97"/>
      <c r="J56" s="103" t="s">
        <v>94</v>
      </c>
      <c r="K56" s="266">
        <f>SUM(K52:K55)</f>
        <v>0</v>
      </c>
      <c r="L56" s="128"/>
      <c r="M56" s="128"/>
      <c r="O56" s="199"/>
      <c r="P56" s="232"/>
    </row>
    <row r="57" spans="1:21" s="100" customFormat="1" ht="15" customHeight="1" thickBot="1">
      <c r="A57" s="513" t="s">
        <v>101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103</v>
      </c>
      <c r="D58" s="92"/>
      <c r="E58" s="92"/>
      <c r="F58" s="92"/>
      <c r="G58" s="91"/>
      <c r="H58" s="93"/>
      <c r="I58" s="91"/>
      <c r="J58" s="91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105</v>
      </c>
      <c r="D59" s="98"/>
      <c r="E59" s="98"/>
      <c r="F59" s="98"/>
      <c r="G59" s="97"/>
      <c r="H59" s="99"/>
      <c r="I59" s="97"/>
      <c r="K59" s="94"/>
      <c r="L59" s="128"/>
      <c r="M59" s="128"/>
      <c r="O59" s="200" t="s">
        <v>86</v>
      </c>
      <c r="P59" s="201" t="s">
        <v>87</v>
      </c>
      <c r="Q59" s="201" t="s">
        <v>88</v>
      </c>
      <c r="R59" s="201" t="s">
        <v>89</v>
      </c>
      <c r="S59" s="201" t="s">
        <v>90</v>
      </c>
      <c r="T59" s="201" t="s">
        <v>91</v>
      </c>
      <c r="U59" s="201" t="s">
        <v>92</v>
      </c>
    </row>
    <row r="60" spans="1:21" s="100" customFormat="1" ht="15" customHeight="1" thickTop="1">
      <c r="A60" s="95"/>
      <c r="B60" s="96">
        <v>3</v>
      </c>
      <c r="C60" s="97" t="s">
        <v>107</v>
      </c>
      <c r="D60" s="98"/>
      <c r="E60" s="98"/>
      <c r="F60" s="98"/>
      <c r="G60" s="97"/>
      <c r="H60" s="99"/>
      <c r="I60" s="97"/>
      <c r="J60" s="101"/>
      <c r="K60" s="94"/>
      <c r="L60" s="128"/>
      <c r="M60" s="128"/>
      <c r="O60" s="199"/>
      <c r="P60" s="202" t="s">
        <v>95</v>
      </c>
      <c r="Q60" s="202" t="s">
        <v>96</v>
      </c>
      <c r="R60" s="202" t="s">
        <v>97</v>
      </c>
      <c r="S60" s="202" t="s">
        <v>98</v>
      </c>
      <c r="T60" s="202" t="s">
        <v>99</v>
      </c>
      <c r="U60" s="100" t="s">
        <v>100</v>
      </c>
    </row>
    <row r="61" spans="1:21" s="100" customFormat="1" ht="15" customHeight="1">
      <c r="A61" s="95"/>
      <c r="B61" s="96">
        <v>4</v>
      </c>
      <c r="C61" s="97" t="s">
        <v>109</v>
      </c>
      <c r="D61" s="98"/>
      <c r="E61" s="98"/>
      <c r="F61" s="98"/>
      <c r="G61" s="97"/>
      <c r="H61" s="99"/>
      <c r="I61" s="97"/>
      <c r="J61" s="97"/>
      <c r="K61" s="94"/>
      <c r="L61" s="128"/>
      <c r="M61" s="128"/>
      <c r="N61" s="203">
        <v>61</v>
      </c>
      <c r="O61" s="204" t="s">
        <v>102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19">
        <f>SUM(U62:U63)</f>
        <v>0</v>
      </c>
    </row>
    <row r="62" spans="1:21" s="100" customFormat="1" ht="15" customHeight="1">
      <c r="A62" s="95"/>
      <c r="B62" s="96">
        <v>5</v>
      </c>
      <c r="C62" s="97" t="s">
        <v>111</v>
      </c>
      <c r="D62" s="98"/>
      <c r="E62" s="98" t="s">
        <v>112</v>
      </c>
      <c r="F62" s="98"/>
      <c r="G62" s="97"/>
      <c r="H62" s="99"/>
      <c r="I62" s="97"/>
      <c r="J62" s="101"/>
      <c r="K62" s="102">
        <f>U66</f>
        <v>0</v>
      </c>
      <c r="L62" s="128"/>
      <c r="M62" s="128"/>
      <c r="N62" s="203">
        <v>62</v>
      </c>
      <c r="O62" s="208" t="s">
        <v>104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 t="s">
        <v>114</v>
      </c>
      <c r="D63" s="98"/>
      <c r="E63" s="98" t="s">
        <v>115</v>
      </c>
      <c r="F63" s="98"/>
      <c r="G63" s="97"/>
      <c r="H63" s="99"/>
      <c r="I63" s="97"/>
      <c r="J63" s="101"/>
      <c r="K63" s="270">
        <f>U67</f>
        <v>0</v>
      </c>
      <c r="L63" s="128"/>
      <c r="M63" s="128"/>
      <c r="N63" s="203">
        <v>63</v>
      </c>
      <c r="O63" s="208" t="s">
        <v>106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98"/>
      <c r="E64" s="98"/>
      <c r="F64" s="98"/>
      <c r="G64" s="97"/>
      <c r="I64" s="97"/>
      <c r="J64" s="103" t="s">
        <v>117</v>
      </c>
      <c r="K64" s="169">
        <f>K62+K63</f>
        <v>0</v>
      </c>
      <c r="L64" s="128"/>
      <c r="M64" s="128"/>
      <c r="N64" s="203">
        <v>64</v>
      </c>
      <c r="O64" s="208" t="s">
        <v>108</v>
      </c>
      <c r="P64" s="212">
        <f>SUM(P62:P63)</f>
        <v>0</v>
      </c>
      <c r="Q64" s="212">
        <f t="shared" ref="Q64:T64" si="5">SUM(Q62:Q63)</f>
        <v>0</v>
      </c>
      <c r="R64" s="212">
        <f t="shared" si="5"/>
        <v>0</v>
      </c>
      <c r="S64" s="212">
        <f t="shared" si="5"/>
        <v>0</v>
      </c>
      <c r="T64" s="212">
        <f t="shared" si="5"/>
        <v>0</v>
      </c>
      <c r="U64" s="211">
        <f>SUM(P65:T65)</f>
        <v>0</v>
      </c>
    </row>
    <row r="65" spans="1:21" s="100" customFormat="1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7"/>
      <c r="H65" s="99"/>
      <c r="I65" s="97"/>
      <c r="J65" s="101" t="s">
        <v>119</v>
      </c>
      <c r="K65" s="94"/>
      <c r="L65" s="128"/>
      <c r="M65" s="128"/>
      <c r="N65" s="203">
        <v>65</v>
      </c>
      <c r="O65" s="199"/>
      <c r="U65" s="233" t="s">
        <v>110</v>
      </c>
    </row>
    <row r="66" spans="1:21" s="100" customFormat="1" ht="15" customHeight="1" thickBot="1">
      <c r="A66" s="95"/>
      <c r="B66" s="96">
        <v>7</v>
      </c>
      <c r="C66" s="97" t="s">
        <v>120</v>
      </c>
      <c r="D66" s="98"/>
      <c r="E66" s="105"/>
      <c r="F66" s="98"/>
      <c r="G66" s="97"/>
      <c r="H66" s="99"/>
      <c r="I66" s="97"/>
      <c r="J66" s="101"/>
      <c r="K66" s="271">
        <f>IF(G33&gt;0,Rates!C13*B33,0)</f>
        <v>0</v>
      </c>
      <c r="L66" s="128"/>
      <c r="M66" s="128"/>
      <c r="N66" s="203">
        <v>66</v>
      </c>
      <c r="O66" s="54" t="s">
        <v>142</v>
      </c>
      <c r="P66" s="215">
        <f>IF(AND('UofSC Year 1'!P62&lt;24999,'UofSC Year 1'!P62+'UofSC Year 2'!P64&lt;24999),P64,25000-'UofSC Year 1'!P62)</f>
        <v>0</v>
      </c>
      <c r="Q66" s="215">
        <f>IF(AND('UofSC Year 1'!Q62&lt;24999,'UofSC Year 1'!Q62+'UofSC Year 2'!Q64&lt;24999),Q64,25000-'UofSC Year 1'!Q62)</f>
        <v>0</v>
      </c>
      <c r="R66" s="215">
        <f>IF(AND('UofSC Year 1'!R62&lt;24999,'UofSC Year 1'!R62+'UofSC Year 2'!R64&lt;24999),R64,25000-'UofSC Year 1'!R62)</f>
        <v>0</v>
      </c>
      <c r="S66" s="215">
        <f>IF(AND('UofSC Year 1'!S62&lt;24999,'UofSC Year 1'!S62+'UofSC Year 2'!S64&lt;24999),S64,25000-'UofSC Year 1'!S62)</f>
        <v>0</v>
      </c>
      <c r="T66" s="215">
        <f>IF(AND('UofSC Year 1'!T62&lt;24999,'UofSC Year 1'!T62+'UofSC Year 2'!T64&lt;24999),T64,25000-'UofSC Year 1'!T62)</f>
        <v>0</v>
      </c>
      <c r="U66" s="216">
        <f>SUM(P66:T66)</f>
        <v>0</v>
      </c>
    </row>
    <row r="67" spans="1:21" s="100" customFormat="1" ht="15" customHeight="1" thickBot="1">
      <c r="A67" s="106"/>
      <c r="B67" s="101"/>
      <c r="D67" s="107"/>
      <c r="E67" s="107"/>
      <c r="F67" s="98"/>
      <c r="G67" s="97"/>
      <c r="I67" s="97"/>
      <c r="J67" s="108" t="s">
        <v>121</v>
      </c>
      <c r="K67" s="169">
        <f>SUM(K58+K59+K60+K61+K62+K63+K65+K66)</f>
        <v>0</v>
      </c>
      <c r="L67" s="128"/>
      <c r="M67" s="128"/>
      <c r="N67" s="203">
        <v>67</v>
      </c>
      <c r="O67" s="204" t="s">
        <v>116</v>
      </c>
      <c r="P67" s="217">
        <f>P64-P66</f>
        <v>0</v>
      </c>
      <c r="Q67" s="217">
        <f t="shared" ref="Q67:T67" si="6">Q64-Q66</f>
        <v>0</v>
      </c>
      <c r="R67" s="217">
        <f t="shared" si="6"/>
        <v>0</v>
      </c>
      <c r="S67" s="217">
        <f t="shared" si="6"/>
        <v>0</v>
      </c>
      <c r="T67" s="217">
        <f t="shared" si="6"/>
        <v>0</v>
      </c>
      <c r="U67" s="216">
        <f>SUM(P67:T67)</f>
        <v>0</v>
      </c>
    </row>
    <row r="68" spans="1:21" s="100" customFormat="1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66">
        <f>SUM(K40+K46+K50+K56+K67)</f>
        <v>0</v>
      </c>
      <c r="L68" s="128"/>
      <c r="M68" s="128"/>
      <c r="O68" s="199"/>
      <c r="P68" s="219">
        <f>SUM(P66:P67)</f>
        <v>0</v>
      </c>
      <c r="Q68" s="219">
        <f t="shared" ref="Q68:T68" si="7">SUM(Q66:Q67)</f>
        <v>0</v>
      </c>
      <c r="R68" s="219">
        <f t="shared" si="7"/>
        <v>0</v>
      </c>
      <c r="S68" s="219">
        <f t="shared" si="7"/>
        <v>0</v>
      </c>
      <c r="T68" s="219">
        <f t="shared" si="7"/>
        <v>0</v>
      </c>
      <c r="U68" s="219">
        <f>SUM(P68:T68)</f>
        <v>0</v>
      </c>
    </row>
    <row r="69" spans="1:21" s="100" customFormat="1" ht="15" customHeight="1" thickBot="1">
      <c r="A69" s="184" t="s">
        <v>123</v>
      </c>
      <c r="B69" s="184" t="s">
        <v>124</v>
      </c>
      <c r="C69" s="184"/>
      <c r="D69" s="177"/>
      <c r="E69" s="177"/>
      <c r="F69" s="172"/>
      <c r="G69" s="172"/>
      <c r="K69" s="272">
        <f>E70*Rates!B23</f>
        <v>0</v>
      </c>
      <c r="L69" s="128"/>
      <c r="M69" s="128"/>
      <c r="O69" s="199"/>
      <c r="S69" s="118"/>
    </row>
    <row r="70" spans="1:21" s="100" customFormat="1" ht="15" customHeight="1" thickBot="1">
      <c r="A70" s="115"/>
      <c r="D70" s="186">
        <f>Rates!B23</f>
        <v>0.49</v>
      </c>
      <c r="E70" s="149">
        <f>SUM(K68-K46-K56-K63-K66)</f>
        <v>0</v>
      </c>
      <c r="F70" s="187"/>
      <c r="G70" s="187"/>
      <c r="J70" s="177" t="s">
        <v>126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5"/>
      <c r="K71" s="185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152"/>
      <c r="L72" s="128"/>
      <c r="O72" s="199"/>
    </row>
    <row r="73" spans="1:21" s="100" customFormat="1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66">
        <f>K71-K72</f>
        <v>0</v>
      </c>
      <c r="L73" s="128"/>
      <c r="M73" s="128"/>
      <c r="O73" s="592" t="s">
        <v>125</v>
      </c>
      <c r="P73" s="593"/>
    </row>
    <row r="74" spans="1:21" s="100" customFormat="1" ht="15" customHeight="1" thickBot="1">
      <c r="D74" s="132"/>
      <c r="E74" s="132"/>
      <c r="I74" s="128"/>
      <c r="J74" s="235"/>
      <c r="L74" s="128"/>
      <c r="M74" s="128"/>
      <c r="O74" s="236" t="s">
        <v>127</v>
      </c>
      <c r="P74" s="237"/>
    </row>
    <row r="75" spans="1:21" s="100" customFormat="1" ht="15" customHeight="1" thickBot="1">
      <c r="D75" s="132"/>
      <c r="E75" s="132"/>
      <c r="F75" s="603" t="s">
        <v>140</v>
      </c>
      <c r="G75" s="605"/>
      <c r="H75" s="605"/>
      <c r="I75" s="605"/>
      <c r="J75" s="605"/>
      <c r="K75" s="198">
        <f>SUM(K68-U63)</f>
        <v>0</v>
      </c>
      <c r="L75" s="128"/>
      <c r="M75" s="128"/>
      <c r="O75" s="236" t="s">
        <v>129</v>
      </c>
      <c r="P75" s="238">
        <f>U63</f>
        <v>0</v>
      </c>
    </row>
    <row r="76" spans="1:21" s="100" customFormat="1" ht="15" customHeight="1">
      <c r="D76" s="132"/>
      <c r="E76" s="132"/>
      <c r="I76" s="13" t="s">
        <v>265</v>
      </c>
      <c r="O76" s="236" t="s">
        <v>132</v>
      </c>
      <c r="P76" s="238">
        <f>P74+P75</f>
        <v>0</v>
      </c>
    </row>
    <row r="77" spans="1:21" s="100" customFormat="1" ht="15" customHeight="1">
      <c r="D77" s="132"/>
      <c r="E77" s="132"/>
      <c r="J77" s="179"/>
      <c r="O77" s="239" t="s">
        <v>134</v>
      </c>
      <c r="P77" s="240">
        <f>P76-K46-K66-K63-K56</f>
        <v>0</v>
      </c>
    </row>
    <row r="78" spans="1:21" s="100" customFormat="1" ht="15" customHeight="1">
      <c r="D78" s="132"/>
      <c r="E78" s="132"/>
      <c r="I78" s="128"/>
      <c r="J78" s="128"/>
      <c r="O78" s="236" t="s">
        <v>135</v>
      </c>
      <c r="P78" s="238">
        <f>P77*0.49</f>
        <v>0</v>
      </c>
    </row>
    <row r="79" spans="1:21" s="100" customFormat="1" ht="15" customHeight="1">
      <c r="D79" s="132"/>
      <c r="E79" s="132"/>
      <c r="I79" s="128"/>
      <c r="J79" s="128"/>
      <c r="O79" s="236" t="s">
        <v>136</v>
      </c>
      <c r="P79" s="238">
        <f>P74+P78+P75</f>
        <v>0</v>
      </c>
    </row>
    <row r="80" spans="1:21" s="100" customFormat="1" ht="12" customHeight="1">
      <c r="D80" s="132"/>
      <c r="E80" s="132"/>
      <c r="I80" s="128"/>
      <c r="J80" s="128"/>
    </row>
    <row r="81" spans="1:15" s="100" customFormat="1" ht="12" customHeight="1">
      <c r="D81" s="132"/>
      <c r="E81" s="132"/>
      <c r="I81" s="128"/>
      <c r="J81" s="128"/>
    </row>
    <row r="82" spans="1:15" s="100" customFormat="1" ht="12" customHeight="1">
      <c r="D82" s="132"/>
      <c r="E82" s="132"/>
      <c r="I82" s="128"/>
      <c r="J82" s="128"/>
      <c r="O82" s="199"/>
    </row>
    <row r="83" spans="1:15" ht="12" customHeight="1">
      <c r="A83" s="10"/>
      <c r="K83" s="10"/>
    </row>
    <row r="84" spans="1:15" ht="12" customHeight="1">
      <c r="A84" s="10"/>
      <c r="K84" s="10"/>
      <c r="O84" s="10"/>
    </row>
    <row r="85" spans="1:15" ht="12" customHeight="1">
      <c r="A85" s="10"/>
      <c r="K85" s="10"/>
    </row>
    <row r="86" spans="1:15" ht="12" customHeight="1">
      <c r="A86" s="10"/>
      <c r="K86" s="10"/>
    </row>
    <row r="87" spans="1:15" ht="12" customHeight="1">
      <c r="A87" s="10"/>
      <c r="K87" s="10"/>
    </row>
    <row r="88" spans="1:15" ht="12" customHeight="1">
      <c r="A88" s="10"/>
      <c r="K88" s="10"/>
    </row>
    <row r="89" spans="1:15" ht="12" customHeight="1">
      <c r="A89" s="10"/>
      <c r="K89" s="10"/>
    </row>
    <row r="90" spans="1:15" ht="12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sv+VOGKUkLKAsdp8LxypqtvXv8yRrStNlyXGZw8OJQfAfu7dsOnR/HOkxSlQNDR0JnuSU5PpgUeuKAT6ta/aXA==" saltValue="il/I626UT2LXXFNLWHm9IQ==" spinCount="100000" sheet="1" objects="1" scenarios="1"/>
  <mergeCells count="54">
    <mergeCell ref="F75:J75"/>
    <mergeCell ref="A57:K57"/>
    <mergeCell ref="A68:J68"/>
    <mergeCell ref="A71:J71"/>
    <mergeCell ref="A73:J73"/>
    <mergeCell ref="O73:P73"/>
    <mergeCell ref="O5:Q5"/>
    <mergeCell ref="O3:Q3"/>
    <mergeCell ref="P12:Q12"/>
    <mergeCell ref="A1:D4"/>
    <mergeCell ref="A12:J1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O10:P10"/>
    <mergeCell ref="O7:Q7"/>
    <mergeCell ref="O6:Q6"/>
    <mergeCell ref="O4:Q4"/>
    <mergeCell ref="O1:Q2"/>
    <mergeCell ref="A7:D7"/>
    <mergeCell ref="G5:I5"/>
    <mergeCell ref="G6:I6"/>
    <mergeCell ref="A47:K47"/>
    <mergeCell ref="A51:K51"/>
    <mergeCell ref="A38:K38"/>
    <mergeCell ref="H28:I28"/>
    <mergeCell ref="E28:F28"/>
    <mergeCell ref="E29:F29"/>
    <mergeCell ref="A41:K41"/>
    <mergeCell ref="F43:H43"/>
    <mergeCell ref="F44:H44"/>
    <mergeCell ref="F42:H42"/>
    <mergeCell ref="F45:H45"/>
    <mergeCell ref="A10:E10"/>
    <mergeCell ref="E25:F25"/>
    <mergeCell ref="E26:F26"/>
    <mergeCell ref="E27:F27"/>
    <mergeCell ref="E19:F19"/>
    <mergeCell ref="E18:F18"/>
    <mergeCell ref="E14:F14"/>
    <mergeCell ref="E17:F17"/>
    <mergeCell ref="E16:F16"/>
    <mergeCell ref="E15:F15"/>
    <mergeCell ref="E20:F20"/>
    <mergeCell ref="E21:F21"/>
    <mergeCell ref="E22:F22"/>
    <mergeCell ref="E24:F24"/>
    <mergeCell ref="E23:F23"/>
  </mergeCells>
  <phoneticPr fontId="2" type="noConversion"/>
  <dataValidations count="1">
    <dataValidation type="list" allowBlank="1" showInputMessage="1" showErrorMessage="1" sqref="P74" xr:uid="{2A475DF1-C715-4FEA-BA5A-FF9E20635403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  <pageSetUpPr fitToPage="1"/>
  </sheetPr>
  <dimension ref="A1:U1206"/>
  <sheetViews>
    <sheetView showGridLines="0" showZeros="0" topLeftCell="A8" zoomScaleNormal="100" workbookViewId="0">
      <selection activeCell="K27" sqref="K27"/>
    </sheetView>
  </sheetViews>
  <sheetFormatPr defaultColWidth="10.7109375" defaultRowHeight="12" customHeight="1"/>
  <cols>
    <col min="1" max="1" width="2.7109375" style="15" customWidth="1"/>
    <col min="2" max="2" width="2" style="10" customWidth="1"/>
    <col min="3" max="3" width="1.7109375" style="10" customWidth="1"/>
    <col min="4" max="4" width="20.7109375" style="44" customWidth="1"/>
    <col min="5" max="5" width="11.285156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81"/>
      <c r="B1" s="81"/>
      <c r="C1" s="81"/>
      <c r="D1" s="81"/>
      <c r="E1" s="81"/>
      <c r="F1" s="49"/>
      <c r="J1" s="50"/>
      <c r="O1" s="585" t="s">
        <v>0</v>
      </c>
      <c r="P1" s="621"/>
      <c r="Q1" s="622"/>
    </row>
    <row r="2" spans="1:18" ht="12" customHeight="1">
      <c r="A2" s="82"/>
      <c r="B2" s="82"/>
      <c r="C2" s="82"/>
      <c r="D2" s="82"/>
      <c r="E2" s="82"/>
      <c r="G2" s="45"/>
      <c r="K2" s="10"/>
      <c r="O2" s="623"/>
      <c r="P2" s="624"/>
      <c r="Q2" s="625"/>
    </row>
    <row r="3" spans="1:18" ht="11.25">
      <c r="A3" s="82"/>
      <c r="B3" s="82"/>
      <c r="C3" s="82"/>
      <c r="D3" s="82"/>
      <c r="E3" s="82"/>
      <c r="G3" s="45"/>
      <c r="K3" s="10"/>
      <c r="O3" s="597" t="s">
        <v>2</v>
      </c>
      <c r="P3" s="598"/>
      <c r="Q3" s="599"/>
    </row>
    <row r="4" spans="1:18" ht="12" customHeight="1">
      <c r="A4" s="82"/>
      <c r="B4" s="82"/>
      <c r="C4" s="82"/>
      <c r="D4" s="82"/>
      <c r="E4" s="82"/>
      <c r="G4" s="22"/>
      <c r="K4" s="10"/>
      <c r="O4" s="582" t="s">
        <v>4</v>
      </c>
      <c r="P4" s="583"/>
      <c r="Q4" s="584"/>
    </row>
    <row r="5" spans="1:18" ht="12" customHeight="1">
      <c r="K5" s="10"/>
      <c r="O5" s="594" t="s">
        <v>6</v>
      </c>
      <c r="P5" s="611"/>
      <c r="Q5" s="612"/>
    </row>
    <row r="6" spans="1:18" s="100" customFormat="1" ht="12" customHeight="1">
      <c r="A6" s="115"/>
      <c r="D6" s="132"/>
      <c r="E6" s="132"/>
      <c r="F6" s="132"/>
      <c r="G6" s="69" t="s">
        <v>143</v>
      </c>
      <c r="J6" s="128"/>
      <c r="O6" s="626" t="s">
        <v>9</v>
      </c>
      <c r="P6" s="627"/>
      <c r="Q6" s="628"/>
    </row>
    <row r="7" spans="1:18" s="100" customFormat="1" ht="15" customHeight="1" thickBot="1">
      <c r="A7" s="521" t="s">
        <v>139</v>
      </c>
      <c r="B7" s="522"/>
      <c r="C7" s="522"/>
      <c r="D7" s="523"/>
      <c r="E7" s="111"/>
      <c r="F7" s="107" t="s">
        <v>12</v>
      </c>
      <c r="G7" s="112"/>
      <c r="H7" s="113"/>
      <c r="I7" s="113"/>
      <c r="J7" s="114"/>
      <c r="K7" s="131" t="s">
        <v>13</v>
      </c>
      <c r="L7" s="110"/>
      <c r="M7" s="110"/>
      <c r="O7" s="576" t="s">
        <v>14</v>
      </c>
      <c r="P7" s="577"/>
      <c r="Q7" s="629"/>
    </row>
    <row r="8" spans="1:18" s="100" customFormat="1" ht="15" customHeight="1">
      <c r="A8" s="115"/>
      <c r="D8" s="116" t="s">
        <v>16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89"/>
      <c r="B9" s="91"/>
      <c r="C9" s="91"/>
      <c r="D9" s="92" t="s">
        <v>19</v>
      </c>
      <c r="E9" s="121"/>
      <c r="F9" s="127"/>
      <c r="G9" s="122"/>
      <c r="H9" s="123"/>
      <c r="I9" s="124"/>
      <c r="J9" s="125"/>
      <c r="K9" s="126" t="s">
        <v>20</v>
      </c>
      <c r="L9" s="133"/>
      <c r="M9" s="133"/>
      <c r="O9" s="242"/>
      <c r="P9" s="243"/>
      <c r="Q9" s="243"/>
    </row>
    <row r="10" spans="1:18" s="100" customFormat="1" ht="15" customHeight="1" thickBot="1">
      <c r="A10" s="573" t="s">
        <v>22</v>
      </c>
      <c r="B10" s="574"/>
      <c r="C10" s="574"/>
      <c r="D10" s="574"/>
      <c r="E10" s="575"/>
      <c r="F10" s="273"/>
      <c r="G10" s="127"/>
      <c r="H10" s="118"/>
      <c r="I10" s="118"/>
      <c r="J10" s="100" t="s">
        <v>23</v>
      </c>
      <c r="K10" s="244"/>
      <c r="O10" s="603" t="s">
        <v>144</v>
      </c>
      <c r="P10" s="608"/>
      <c r="Q10" s="19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25</v>
      </c>
      <c r="K11" s="244"/>
      <c r="O11" s="242"/>
      <c r="P11" s="243"/>
      <c r="Q11" s="243"/>
    </row>
    <row r="12" spans="1:18" s="100" customFormat="1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199"/>
      <c r="P12" s="600"/>
      <c r="Q12" s="60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30</v>
      </c>
      <c r="I13" s="136"/>
      <c r="J13" s="128"/>
      <c r="K13" s="137" t="s">
        <v>31</v>
      </c>
      <c r="L13" s="172"/>
      <c r="M13" s="172"/>
      <c r="O13" s="199"/>
      <c r="P13" s="110" t="s">
        <v>32</v>
      </c>
      <c r="Q13" s="110" t="s">
        <v>33</v>
      </c>
    </row>
    <row r="14" spans="1:18" s="100" customFormat="1" ht="15" customHeight="1" thickBot="1">
      <c r="A14" s="115"/>
      <c r="B14" s="91"/>
      <c r="C14" s="91"/>
      <c r="D14" s="138" t="s">
        <v>36</v>
      </c>
      <c r="E14" s="528" t="s">
        <v>37</v>
      </c>
      <c r="F14" s="529"/>
      <c r="G14" s="247" t="s">
        <v>38</v>
      </c>
      <c r="H14" s="248" t="s">
        <v>39</v>
      </c>
      <c r="I14" s="249" t="s">
        <v>40</v>
      </c>
      <c r="J14" s="250" t="s">
        <v>41</v>
      </c>
      <c r="K14" s="251" t="s">
        <v>145</v>
      </c>
      <c r="L14" s="172"/>
      <c r="M14" s="172"/>
      <c r="O14" s="199"/>
      <c r="P14" s="110" t="s">
        <v>43</v>
      </c>
      <c r="Q14" s="110" t="s">
        <v>44</v>
      </c>
      <c r="R14" s="227" t="s">
        <v>45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6"/>
      <c r="F15" s="531"/>
      <c r="G15" s="155"/>
      <c r="H15" s="155"/>
      <c r="I15" s="155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2'!Q15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 t="str">
        <f>'UofSC Year 1'!D16</f>
        <v xml:space="preserve"> </v>
      </c>
      <c r="E16" s="606"/>
      <c r="F16" s="531"/>
      <c r="G16" s="155"/>
      <c r="H16" s="155"/>
      <c r="I16" s="155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 t="str">
        <f>D16</f>
        <v xml:space="preserve"> </v>
      </c>
      <c r="P16" s="255">
        <f>Q16/R16</f>
        <v>0</v>
      </c>
      <c r="Q16" s="173">
        <f>'UofSC Year 2'!Q16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6"/>
      <c r="F17" s="531"/>
      <c r="G17" s="155"/>
      <c r="H17" s="155"/>
      <c r="I17" s="155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2'!Q17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6"/>
      <c r="F18" s="531"/>
      <c r="G18" s="155"/>
      <c r="H18" s="155"/>
      <c r="I18" s="155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2'!Q18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6"/>
      <c r="F19" s="531"/>
      <c r="G19" s="155"/>
      <c r="H19" s="155"/>
      <c r="I19" s="155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2'!Q19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6"/>
      <c r="F20" s="531"/>
      <c r="G20" s="155"/>
      <c r="H20" s="155"/>
      <c r="I20" s="155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2'!Q20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6"/>
      <c r="F21" s="531"/>
      <c r="G21" s="155"/>
      <c r="H21" s="155"/>
      <c r="I21" s="155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2'!Q21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6"/>
      <c r="F22" s="531"/>
      <c r="G22" s="155"/>
      <c r="H22" s="155"/>
      <c r="I22" s="155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2'!Q22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6"/>
      <c r="F23" s="531"/>
      <c r="G23" s="155"/>
      <c r="H23" s="155"/>
      <c r="I23" s="155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2'!Q23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6"/>
      <c r="F24" s="531"/>
      <c r="G24" s="155"/>
      <c r="H24" s="256"/>
      <c r="I24" s="256"/>
      <c r="J24" s="252">
        <f>IF(R24&gt;11,(G24*Rates!B10+P24*G24*Rates!B4),((H24*P24)*Rates!B4)+(H24*Rates!B9)+((I24*P24)*Rates!B4))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2'!Q24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1" t="str">
        <f>'UofSC Year 1'!D25</f>
        <v>Postdoc</v>
      </c>
      <c r="E25" s="606"/>
      <c r="F25" s="531"/>
      <c r="G25" s="257"/>
      <c r="H25" s="512"/>
      <c r="I25" s="512"/>
      <c r="J25" s="258">
        <f>(P25*G25)*Rates!B4+(G25*Rates!B10)</f>
        <v>0</v>
      </c>
      <c r="K25" s="253">
        <f>((G25)*P25)</f>
        <v>0</v>
      </c>
      <c r="L25" s="128"/>
      <c r="M25" s="128"/>
      <c r="O25" s="259" t="s">
        <v>146</v>
      </c>
      <c r="P25" s="255">
        <f t="shared" ref="P25:P32" si="3">Q25/12</f>
        <v>0</v>
      </c>
      <c r="Q25" s="173">
        <f>'UofSC Year 2'!Q25</f>
        <v>0</v>
      </c>
      <c r="R25" s="196"/>
    </row>
    <row r="26" spans="1:18" s="100" customFormat="1" ht="15" customHeight="1">
      <c r="A26" s="144"/>
      <c r="B26" s="101"/>
      <c r="C26" s="101"/>
      <c r="D26" s="151" t="str">
        <f>'UofSC Year 1'!D26</f>
        <v>Postdoc</v>
      </c>
      <c r="E26" s="606"/>
      <c r="F26" s="531"/>
      <c r="G26" s="257"/>
      <c r="H26" s="512"/>
      <c r="I26" s="512"/>
      <c r="J26" s="258">
        <f>(P26*G26)*Rates!B4+(G26*Rates!B10)</f>
        <v>0</v>
      </c>
      <c r="K26" s="253">
        <f>((G26)*P26)</f>
        <v>0</v>
      </c>
      <c r="L26" s="128"/>
      <c r="M26" s="128"/>
      <c r="O26" s="259" t="s">
        <v>146</v>
      </c>
      <c r="P26" s="255">
        <f>Q26/12</f>
        <v>0</v>
      </c>
      <c r="Q26" s="173">
        <f>'UofSC Year 2'!Q26</f>
        <v>0</v>
      </c>
      <c r="R26" s="196"/>
    </row>
    <row r="27" spans="1:18" s="100" customFormat="1" ht="15" customHeight="1">
      <c r="A27" s="144"/>
      <c r="B27" s="101"/>
      <c r="C27" s="101"/>
      <c r="D27" s="151" t="str">
        <f>'UofSC Year 1'!D27</f>
        <v>Postdoc</v>
      </c>
      <c r="E27" s="606"/>
      <c r="F27" s="531"/>
      <c r="G27" s="257"/>
      <c r="H27" s="512"/>
      <c r="I27" s="512"/>
      <c r="J27" s="258">
        <f>(P27*G27)*Rates!B4+(G27*Rates!B10)</f>
        <v>0</v>
      </c>
      <c r="K27" s="253">
        <f>((G27)*P27)</f>
        <v>0</v>
      </c>
      <c r="L27" s="128"/>
      <c r="M27" s="128"/>
      <c r="O27" s="259" t="s">
        <v>146</v>
      </c>
      <c r="P27" s="255">
        <f>Q27/12</f>
        <v>0</v>
      </c>
      <c r="Q27" s="173">
        <f>'UofSC Year 2'!Q27</f>
        <v>0</v>
      </c>
      <c r="R27" s="196"/>
    </row>
    <row r="28" spans="1:18" s="100" customFormat="1" ht="15" customHeight="1" thickBot="1">
      <c r="A28" s="144"/>
      <c r="B28" s="101"/>
      <c r="C28" s="101"/>
      <c r="D28" s="151" t="str">
        <f>'UofSC Year 1'!D28</f>
        <v>Postdoc</v>
      </c>
      <c r="E28" s="606"/>
      <c r="F28" s="531"/>
      <c r="G28" s="257"/>
      <c r="H28" s="512"/>
      <c r="I28" s="512"/>
      <c r="J28" s="258">
        <f>(P28*G28)*Rates!B4+(G28*Rates!B10)</f>
        <v>0</v>
      </c>
      <c r="K28" s="253">
        <f>((G28)*P28)</f>
        <v>0</v>
      </c>
      <c r="L28" s="128"/>
      <c r="M28" s="128"/>
      <c r="O28" s="259" t="s">
        <v>146</v>
      </c>
      <c r="P28" s="255">
        <f>Q28/12</f>
        <v>0</v>
      </c>
      <c r="Q28" s="173">
        <f>'UofSC Year 2'!Q28</f>
        <v>0</v>
      </c>
      <c r="R28" s="196"/>
    </row>
    <row r="29" spans="1:18" s="100" customFormat="1" ht="15" customHeight="1" thickBot="1">
      <c r="A29" s="107"/>
      <c r="B29" s="101"/>
      <c r="C29" s="101"/>
      <c r="D29" s="84" t="s">
        <v>50</v>
      </c>
      <c r="E29" s="107"/>
      <c r="F29" s="107"/>
      <c r="G29" s="368">
        <f>SUM(G15:G28)</f>
        <v>0</v>
      </c>
      <c r="H29" s="368">
        <f>SUM(H15:H28)</f>
        <v>0</v>
      </c>
      <c r="I29" s="368">
        <f>SUM(I15:I28)</f>
        <v>0</v>
      </c>
      <c r="J29" s="369">
        <f>SUM(J15:J28)</f>
        <v>0</v>
      </c>
      <c r="K29" s="370">
        <f>SUM(K15:K28)</f>
        <v>0</v>
      </c>
      <c r="L29" s="128"/>
      <c r="M29" s="128"/>
      <c r="O29" s="425" t="s">
        <v>51</v>
      </c>
      <c r="P29" s="260">
        <f t="shared" si="3"/>
        <v>0</v>
      </c>
      <c r="Q29" s="173">
        <f>'UofSC Year 2'!Q29</f>
        <v>0</v>
      </c>
      <c r="R29" s="196"/>
    </row>
    <row r="30" spans="1:18" s="100" customFormat="1" ht="15" customHeight="1" thickBot="1">
      <c r="A30" s="159" t="s">
        <v>52</v>
      </c>
      <c r="B30" s="160" t="s">
        <v>53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51</v>
      </c>
      <c r="P30" s="260">
        <f t="shared" si="3"/>
        <v>0</v>
      </c>
      <c r="Q30" s="173">
        <f>'UofSC Year 2'!Q30</f>
        <v>0</v>
      </c>
      <c r="R30" s="196"/>
    </row>
    <row r="31" spans="1:18" s="100" customFormat="1" ht="15" customHeight="1">
      <c r="A31" s="162">
        <v>1</v>
      </c>
      <c r="B31" s="318"/>
      <c r="D31" s="92" t="s">
        <v>54</v>
      </c>
      <c r="E31" s="133"/>
      <c r="F31" s="133"/>
      <c r="G31" s="148"/>
      <c r="H31" s="520" t="s">
        <v>55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56</v>
      </c>
      <c r="P31" s="260">
        <f t="shared" si="3"/>
        <v>0</v>
      </c>
      <c r="Q31" s="173">
        <f>'UofSC Year 2'!Q31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54</v>
      </c>
      <c r="E32" s="107"/>
      <c r="F32" s="262"/>
      <c r="G32" s="148"/>
      <c r="H32" s="512" t="s">
        <v>55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57</v>
      </c>
      <c r="P32" s="260">
        <f t="shared" si="3"/>
        <v>0</v>
      </c>
      <c r="Q32" s="173">
        <f>'UofSC Year 2'!Q32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58</v>
      </c>
      <c r="E33" s="367">
        <f>P31</f>
        <v>0</v>
      </c>
      <c r="F33" s="327" t="s">
        <v>59</v>
      </c>
      <c r="G33" s="153"/>
      <c r="H33" s="607" t="s">
        <v>55</v>
      </c>
      <c r="I33" s="607"/>
      <c r="J33" s="252">
        <f>(K33*Rates!B5)</f>
        <v>0</v>
      </c>
      <c r="K33" s="263">
        <f>B33*E33*G33</f>
        <v>0</v>
      </c>
      <c r="L33" s="128"/>
      <c r="M33" s="128"/>
      <c r="O33" s="426" t="s">
        <v>60</v>
      </c>
      <c r="P33" s="260">
        <f t="shared" ref="P33:P34" si="4">Q33/12</f>
        <v>0</v>
      </c>
      <c r="Q33" s="173">
        <f>'UofSC Year 2'!Q33</f>
        <v>0</v>
      </c>
    </row>
    <row r="34" spans="1:17" s="100" customFormat="1" ht="15" customHeight="1">
      <c r="A34" s="167">
        <v>4</v>
      </c>
      <c r="B34" s="311"/>
      <c r="C34" s="97"/>
      <c r="D34" s="98" t="s">
        <v>61</v>
      </c>
      <c r="E34" s="98"/>
      <c r="F34" s="98"/>
      <c r="G34" s="257"/>
      <c r="H34" s="512" t="s">
        <v>62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63</v>
      </c>
      <c r="P34" s="260">
        <f t="shared" si="4"/>
        <v>0</v>
      </c>
      <c r="Q34" s="173">
        <f>'UofSC Year 2'!Q34</f>
        <v>0</v>
      </c>
    </row>
    <row r="35" spans="1:17" s="100" customFormat="1" ht="15" customHeight="1">
      <c r="A35" s="89"/>
      <c r="B35" s="311"/>
      <c r="D35" s="20" t="s">
        <v>64</v>
      </c>
      <c r="E35" s="132"/>
      <c r="F35" s="132"/>
      <c r="G35" s="148"/>
      <c r="H35" s="520" t="s">
        <v>62</v>
      </c>
      <c r="I35" s="520"/>
      <c r="J35" s="274">
        <f>(K35*Rates!B7)</f>
        <v>0</v>
      </c>
      <c r="K35" s="263">
        <f>B35*(Rates!B19*Rates!B20)*G35</f>
        <v>0</v>
      </c>
      <c r="L35" s="128"/>
      <c r="M35" s="128"/>
    </row>
    <row r="36" spans="1:17" s="100" customFormat="1" ht="15" customHeight="1" thickBot="1">
      <c r="A36" s="144">
        <v>5</v>
      </c>
      <c r="B36" s="311"/>
      <c r="C36" s="101"/>
      <c r="D36" s="92" t="s">
        <v>65</v>
      </c>
      <c r="E36" s="107"/>
      <c r="F36" s="107"/>
      <c r="G36" s="148"/>
      <c r="H36" s="512" t="s">
        <v>55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231"/>
    </row>
    <row r="37" spans="1:17" s="100" customFormat="1" ht="15" customHeight="1" thickBot="1">
      <c r="A37" s="158"/>
      <c r="C37" s="101"/>
      <c r="D37" s="107"/>
      <c r="E37" s="107"/>
      <c r="F37" s="107"/>
      <c r="G37" s="107"/>
      <c r="H37" s="172"/>
      <c r="I37" s="118"/>
      <c r="J37" s="177" t="s">
        <v>147</v>
      </c>
      <c r="K37" s="264">
        <f>SUM(K29:K36)</f>
        <v>0</v>
      </c>
      <c r="L37" s="128"/>
      <c r="M37" s="128"/>
      <c r="N37" s="231"/>
    </row>
    <row r="38" spans="1:17" s="100" customFormat="1" ht="15" customHeight="1" thickBot="1">
      <c r="A38" s="513" t="s">
        <v>67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N38" s="231"/>
    </row>
    <row r="39" spans="1:17" s="100" customFormat="1" ht="15" customHeight="1" thickBot="1">
      <c r="J39" s="177" t="s">
        <v>68</v>
      </c>
      <c r="K39" s="303">
        <f>J29+J31+J32+J33+J34+J35+J36</f>
        <v>0</v>
      </c>
      <c r="L39" s="128"/>
      <c r="M39" s="128"/>
      <c r="N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304" t="s">
        <v>148</v>
      </c>
      <c r="K40" s="297">
        <f>K37+K39</f>
        <v>0</v>
      </c>
      <c r="L40" s="128"/>
      <c r="M40" s="128"/>
      <c r="N40" s="231"/>
    </row>
    <row r="41" spans="1:17" s="100" customFormat="1" ht="15" customHeight="1" thickBot="1">
      <c r="A41" s="513" t="s">
        <v>70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231"/>
    </row>
    <row r="42" spans="1:17" s="100" customFormat="1" ht="15" customHeight="1">
      <c r="A42" s="115"/>
      <c r="D42" s="127"/>
      <c r="E42" s="172" t="s">
        <v>71</v>
      </c>
      <c r="F42" s="616"/>
      <c r="G42" s="617"/>
      <c r="H42" s="618"/>
      <c r="J42" s="127" t="s">
        <v>72</v>
      </c>
      <c r="K42" s="94"/>
      <c r="L42" s="128"/>
      <c r="M42" s="128"/>
      <c r="N42" s="231"/>
    </row>
    <row r="43" spans="1:17" s="100" customFormat="1" ht="15" customHeight="1">
      <c r="A43" s="115"/>
      <c r="D43" s="172"/>
      <c r="F43" s="613"/>
      <c r="G43" s="614"/>
      <c r="H43" s="615"/>
      <c r="K43" s="173"/>
      <c r="L43" s="128"/>
      <c r="M43" s="128"/>
      <c r="N43" s="231"/>
    </row>
    <row r="44" spans="1:17" s="100" customFormat="1" ht="15" customHeight="1">
      <c r="A44" s="115"/>
      <c r="D44" s="172"/>
      <c r="E44" s="133"/>
      <c r="F44" s="613"/>
      <c r="G44" s="614"/>
      <c r="H44" s="615"/>
      <c r="I44" s="127"/>
      <c r="J44" s="127"/>
      <c r="K44" s="173"/>
      <c r="L44" s="128"/>
      <c r="M44" s="128"/>
      <c r="N44" s="231"/>
    </row>
    <row r="45" spans="1:17" s="100" customFormat="1" ht="15" customHeight="1" thickBot="1">
      <c r="A45" s="115">
        <v>12121</v>
      </c>
      <c r="D45" s="172"/>
      <c r="E45" s="133"/>
      <c r="F45" s="517"/>
      <c r="G45" s="517"/>
      <c r="H45" s="517"/>
      <c r="I45" s="127"/>
      <c r="J45" s="127"/>
      <c r="K45" s="173"/>
      <c r="L45" s="128"/>
      <c r="M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76</v>
      </c>
      <c r="K46" s="297">
        <f>SUM(K42:K45)</f>
        <v>0</v>
      </c>
      <c r="L46" s="128"/>
      <c r="M46" s="128"/>
    </row>
    <row r="47" spans="1:17" s="100" customFormat="1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</row>
    <row r="48" spans="1:17" s="100" customFormat="1" ht="15" customHeight="1">
      <c r="A48" s="115"/>
      <c r="D48" s="133"/>
      <c r="E48" s="133" t="s">
        <v>78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>
      <c r="A49" s="115"/>
      <c r="D49" s="133"/>
      <c r="E49" s="133" t="s">
        <v>79</v>
      </c>
      <c r="F49" s="133"/>
      <c r="G49" s="133"/>
      <c r="H49" s="127"/>
      <c r="I49" s="127"/>
      <c r="J49" s="127"/>
      <c r="K49" s="173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80</v>
      </c>
      <c r="K50" s="298">
        <f>SUM(K48:K49)</f>
        <v>0</v>
      </c>
      <c r="L50" s="128"/>
      <c r="M50" s="128"/>
    </row>
    <row r="51" spans="1:21" s="100" customFormat="1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82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83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84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85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93</v>
      </c>
      <c r="C56" s="97"/>
      <c r="D56" s="98"/>
      <c r="E56" s="166"/>
      <c r="F56" s="98"/>
      <c r="G56" s="97"/>
      <c r="H56" s="97"/>
      <c r="I56" s="99"/>
      <c r="J56" s="183" t="s">
        <v>94</v>
      </c>
      <c r="K56" s="297">
        <f>SUM(K52:K55)</f>
        <v>0</v>
      </c>
      <c r="L56" s="128"/>
      <c r="M56" s="128"/>
    </row>
    <row r="57" spans="1:21" s="100" customFormat="1" ht="15" customHeight="1" thickBot="1">
      <c r="A57" s="619" t="s">
        <v>101</v>
      </c>
      <c r="B57" s="620"/>
      <c r="C57" s="620"/>
      <c r="D57" s="620"/>
      <c r="E57" s="620"/>
      <c r="F57" s="620"/>
      <c r="G57" s="620"/>
      <c r="H57" s="620"/>
      <c r="I57" s="620"/>
      <c r="J57" s="620"/>
      <c r="K57" s="515"/>
      <c r="L57" s="128"/>
      <c r="M57" s="128"/>
    </row>
    <row r="58" spans="1:21" s="100" customFormat="1" ht="15" customHeight="1">
      <c r="A58" s="89"/>
      <c r="B58" s="90">
        <v>1</v>
      </c>
      <c r="C58" s="91" t="s">
        <v>103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</row>
    <row r="59" spans="1:21" s="100" customFormat="1" ht="15" customHeight="1">
      <c r="A59" s="95"/>
      <c r="B59" s="96">
        <v>2</v>
      </c>
      <c r="C59" s="97" t="s">
        <v>105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107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86</v>
      </c>
      <c r="P60" s="201" t="s">
        <v>87</v>
      </c>
      <c r="Q60" s="201" t="s">
        <v>88</v>
      </c>
      <c r="R60" s="201" t="s">
        <v>89</v>
      </c>
      <c r="S60" s="201" t="s">
        <v>90</v>
      </c>
      <c r="T60" s="201" t="s">
        <v>91</v>
      </c>
      <c r="U60" s="201" t="s">
        <v>92</v>
      </c>
    </row>
    <row r="61" spans="1:21" s="100" customFormat="1" ht="15" customHeight="1" thickTop="1">
      <c r="A61" s="95"/>
      <c r="B61" s="96">
        <v>4</v>
      </c>
      <c r="C61" s="97" t="s">
        <v>109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95</v>
      </c>
      <c r="Q61" s="202" t="s">
        <v>96</v>
      </c>
      <c r="R61" s="202" t="s">
        <v>97</v>
      </c>
      <c r="S61" s="202" t="s">
        <v>98</v>
      </c>
      <c r="T61" s="202" t="s">
        <v>99</v>
      </c>
      <c r="U61" s="100" t="s">
        <v>100</v>
      </c>
    </row>
    <row r="62" spans="1:21" s="100" customFormat="1" ht="15" customHeight="1">
      <c r="A62" s="95"/>
      <c r="B62" s="96">
        <v>5</v>
      </c>
      <c r="C62" s="97" t="s">
        <v>149</v>
      </c>
      <c r="D62" s="98"/>
      <c r="E62" s="98"/>
      <c r="F62" s="98" t="s">
        <v>112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04" t="s">
        <v>102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07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115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104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132"/>
      <c r="E64" s="98"/>
      <c r="F64" s="98"/>
      <c r="G64" s="98"/>
      <c r="H64" s="97"/>
      <c r="I64" s="99"/>
      <c r="J64" s="103" t="s">
        <v>150</v>
      </c>
      <c r="K64" s="264">
        <f>K62+K63</f>
        <v>0</v>
      </c>
      <c r="L64" s="128"/>
      <c r="M64" s="128"/>
      <c r="N64" s="220">
        <v>64</v>
      </c>
      <c r="O64" s="208" t="s">
        <v>106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108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120</v>
      </c>
      <c r="D66" s="98"/>
      <c r="E66" s="98"/>
      <c r="F66" s="105"/>
      <c r="G66" s="98"/>
      <c r="H66" s="97"/>
      <c r="I66" s="99"/>
      <c r="J66" s="97"/>
      <c r="K66" s="299">
        <f>IF(G33&gt;0,Rates!C14*B33,0)</f>
        <v>0</v>
      </c>
      <c r="L66" s="128"/>
      <c r="M66" s="128"/>
      <c r="N66" s="220">
        <v>66</v>
      </c>
      <c r="O66" s="199"/>
      <c r="U66" s="233" t="s">
        <v>110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121</v>
      </c>
      <c r="K67" s="297">
        <f>SUM(K58+K59+K60+K61+K62+K63+K65+K66)</f>
        <v>0</v>
      </c>
      <c r="L67" s="128"/>
      <c r="M67" s="128"/>
      <c r="N67" s="203">
        <v>67</v>
      </c>
      <c r="O67" s="54" t="s">
        <v>142</v>
      </c>
      <c r="P67" s="215">
        <f>IF(AND('UofSC Year 1'!P62+'UofSC Year 2'!P64&lt;24999,'UofSC Year 1'!P62+'UofSC Year 2'!P66+'UofSC Year 3'!P65&lt;24999),P65,25000-'UofSC Year 1'!P62-'UofSC Year 2'!P66)</f>
        <v>0</v>
      </c>
      <c r="Q67" s="215">
        <f>IF(AND('UofSC Year 1'!Q62+'UofSC Year 2'!Q64&lt;24999,'UofSC Year 1'!Q62+'UofSC Year 2'!Q66+'UofSC Year 3'!Q65&lt;24999),Q65,25000-'UofSC Year 1'!Q62-'UofSC Year 2'!Q66)</f>
        <v>0</v>
      </c>
      <c r="R67" s="215">
        <f>IF(AND('UofSC Year 1'!R62+'UofSC Year 2'!R64&lt;24999,'UofSC Year 1'!R62+'UofSC Year 2'!R66+'UofSC Year 3'!R65&lt;24999),R65,25000-'UofSC Year 1'!R62-'UofSC Year 2'!R66)</f>
        <v>0</v>
      </c>
      <c r="S67" s="215">
        <f>IF(AND('UofSC Year 1'!S62+'UofSC Year 2'!S64&lt;24999,'UofSC Year 1'!S62+'UofSC Year 2'!S66+'UofSC Year 3'!S65&lt;24999),S65,25000-'UofSC Year 1'!S62-'UofSC Year 2'!S66)</f>
        <v>0</v>
      </c>
      <c r="T67" s="215">
        <f>IF(AND('UofSC Year 1'!T62+'UofSC Year 2'!T64&lt;24999,'UofSC Year 1'!T62+'UofSC Year 2'!T66+'UofSC Year 3'!T65&lt;24999),T65,25000-'UofSC Year 1'!T62-'UofSC Year 2'!T66)</f>
        <v>0</v>
      </c>
      <c r="U67" s="216">
        <f>SUM(P67:T67)</f>
        <v>0</v>
      </c>
    </row>
    <row r="68" spans="1:21" s="100" customFormat="1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97">
        <f>SUM(K67+K56+K50+K46+K40)</f>
        <v>0</v>
      </c>
      <c r="L68" s="128"/>
      <c r="M68" s="128"/>
      <c r="N68" s="220">
        <v>68</v>
      </c>
      <c r="O68" s="204" t="s">
        <v>116</v>
      </c>
      <c r="P68" s="217">
        <f>P65-P67</f>
        <v>0</v>
      </c>
      <c r="Q68" s="217">
        <f>Q65-Q67</f>
        <v>0</v>
      </c>
      <c r="R68" s="217">
        <f t="shared" ref="R68:T68" si="6">R65-R67</f>
        <v>0</v>
      </c>
      <c r="S68" s="217">
        <f t="shared" si="6"/>
        <v>0</v>
      </c>
      <c r="T68" s="217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123</v>
      </c>
      <c r="B69" s="184" t="s">
        <v>124</v>
      </c>
      <c r="C69" s="184"/>
      <c r="D69" s="177"/>
      <c r="E69" s="177"/>
      <c r="F69" s="172"/>
      <c r="G69" s="172"/>
      <c r="K69" s="299">
        <f>E70*Rates!B24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Rates!B24</f>
        <v>0.49</v>
      </c>
      <c r="E70" s="149">
        <f>SUM(K68-K46-K56-K63-K66)</f>
        <v>0</v>
      </c>
      <c r="F70" s="187"/>
      <c r="G70" s="187"/>
      <c r="J70" s="177" t="s">
        <v>126</v>
      </c>
      <c r="K70" s="297">
        <f>K69</f>
        <v>0</v>
      </c>
      <c r="L70" s="128"/>
      <c r="M70" s="128"/>
      <c r="O70" s="199"/>
    </row>
    <row r="71" spans="1:21" s="100" customFormat="1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97">
        <f>K71-K72</f>
        <v>0</v>
      </c>
      <c r="L73" s="128"/>
      <c r="M73" s="128"/>
      <c r="O73" s="199"/>
    </row>
    <row r="74" spans="1:21" s="100" customFormat="1" ht="15" customHeight="1" thickBot="1">
      <c r="D74" s="132"/>
      <c r="E74" s="132"/>
      <c r="F74" s="132"/>
      <c r="J74" s="128"/>
      <c r="L74" s="128"/>
      <c r="M74" s="128"/>
      <c r="O74" s="610" t="s">
        <v>125</v>
      </c>
      <c r="P74" s="610"/>
    </row>
    <row r="75" spans="1:21" s="100" customFormat="1" ht="15" customHeight="1" thickBot="1">
      <c r="D75" s="132"/>
      <c r="E75" s="132"/>
      <c r="F75" s="132"/>
      <c r="G75" s="603" t="s">
        <v>144</v>
      </c>
      <c r="H75" s="608"/>
      <c r="I75" s="608"/>
      <c r="J75" s="609"/>
      <c r="K75" s="198">
        <f>SUM(K68-U64)</f>
        <v>0</v>
      </c>
      <c r="L75" s="128"/>
      <c r="M75" s="128"/>
      <c r="O75" s="236" t="s">
        <v>127</v>
      </c>
      <c r="P75" s="237"/>
    </row>
    <row r="76" spans="1:21" s="100" customFormat="1" ht="15" customHeight="1">
      <c r="D76" s="132"/>
      <c r="E76" s="132"/>
      <c r="F76" s="132"/>
      <c r="J76" s="13" t="s">
        <v>265</v>
      </c>
      <c r="O76" s="236" t="s">
        <v>129</v>
      </c>
      <c r="P76" s="238">
        <f>U64</f>
        <v>0</v>
      </c>
    </row>
    <row r="77" spans="1:21" s="100" customFormat="1" ht="15" customHeight="1">
      <c r="D77" s="132"/>
      <c r="E77" s="132"/>
      <c r="F77" s="132"/>
      <c r="O77" s="236" t="s">
        <v>132</v>
      </c>
      <c r="P77" s="238">
        <f>P75+P76</f>
        <v>0</v>
      </c>
    </row>
    <row r="78" spans="1:21" s="100" customFormat="1" ht="15" customHeight="1">
      <c r="D78" s="132"/>
      <c r="E78" s="132"/>
      <c r="F78" s="132"/>
      <c r="J78" s="128"/>
      <c r="O78" s="239" t="s">
        <v>134</v>
      </c>
      <c r="P78" s="240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36" t="s">
        <v>135</v>
      </c>
      <c r="P79" s="238">
        <f>P78*0.49</f>
        <v>0</v>
      </c>
    </row>
    <row r="80" spans="1:21" s="100" customFormat="1" ht="15" customHeight="1">
      <c r="D80" s="132"/>
      <c r="E80" s="132"/>
      <c r="F80" s="132"/>
      <c r="J80" s="128"/>
      <c r="O80" s="236" t="s">
        <v>136</v>
      </c>
      <c r="P80" s="238">
        <f>P75+P79+P76</f>
        <v>0</v>
      </c>
    </row>
    <row r="81" spans="1:15" s="100" customFormat="1" ht="15" customHeight="1">
      <c r="D81" s="132"/>
      <c r="E81" s="132"/>
      <c r="F81" s="132"/>
      <c r="J81" s="128"/>
      <c r="O81" s="199"/>
    </row>
    <row r="82" spans="1:15" s="100" customFormat="1" ht="15" customHeight="1">
      <c r="D82" s="132"/>
      <c r="E82" s="132"/>
      <c r="F82" s="132"/>
      <c r="J82" s="128"/>
      <c r="O82" s="199"/>
    </row>
    <row r="83" spans="1:15" ht="15" customHeight="1">
      <c r="A83" s="10"/>
      <c r="K83" s="10"/>
    </row>
    <row r="84" spans="1:15" ht="15" customHeight="1">
      <c r="A84" s="10"/>
      <c r="K84" s="10"/>
      <c r="O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voJlqBQk0YuIohGoWoCaxMxDeTdb0Nc3PNP/04RDBD35VEklLxw5CWuaP6pu4ttUS2XO1b6U4m9XF7mBBrs/bQ==" saltValue="kU6WnM/vjL7PCuA1y5zUVQ==" spinCount="100000" sheet="1" objects="1" scenarios="1"/>
  <mergeCells count="50">
    <mergeCell ref="A7:D7"/>
    <mergeCell ref="A12:J12"/>
    <mergeCell ref="H25:I25"/>
    <mergeCell ref="H26:I26"/>
    <mergeCell ref="H27:I27"/>
    <mergeCell ref="E14:F14"/>
    <mergeCell ref="A10:E10"/>
    <mergeCell ref="O1:Q2"/>
    <mergeCell ref="O4:Q4"/>
    <mergeCell ref="O6:Q6"/>
    <mergeCell ref="O7:Q7"/>
    <mergeCell ref="O10:P10"/>
    <mergeCell ref="G75:J75"/>
    <mergeCell ref="O74:P74"/>
    <mergeCell ref="P12:Q12"/>
    <mergeCell ref="O3:Q3"/>
    <mergeCell ref="O5:Q5"/>
    <mergeCell ref="A71:J71"/>
    <mergeCell ref="F43:H43"/>
    <mergeCell ref="F44:H44"/>
    <mergeCell ref="F45:H45"/>
    <mergeCell ref="F42:H42"/>
    <mergeCell ref="E28:F28"/>
    <mergeCell ref="A47:K47"/>
    <mergeCell ref="A51:K51"/>
    <mergeCell ref="A57:K57"/>
    <mergeCell ref="A68:J68"/>
    <mergeCell ref="H35:I35"/>
    <mergeCell ref="A41:K41"/>
    <mergeCell ref="H28:I28"/>
    <mergeCell ref="H31:I31"/>
    <mergeCell ref="H32:I32"/>
    <mergeCell ref="H33:I33"/>
    <mergeCell ref="H34:I34"/>
    <mergeCell ref="A73:J7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H36:I36"/>
    <mergeCell ref="A38:K38"/>
  </mergeCells>
  <phoneticPr fontId="2" type="noConversion"/>
  <dataValidations count="1">
    <dataValidation type="list" allowBlank="1" showInputMessage="1" showErrorMessage="1" sqref="P75" xr:uid="{00000000-0002-0000-04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>
    <oddFooter>&amp;RCreated by 
Charlotte Stalvey 
2022
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U1206"/>
  <sheetViews>
    <sheetView showGridLines="0" showZeros="0" topLeftCell="A13" workbookViewId="0">
      <selection activeCell="K34" sqref="K34"/>
    </sheetView>
  </sheetViews>
  <sheetFormatPr defaultColWidth="10.7109375" defaultRowHeight="12" customHeight="1"/>
  <cols>
    <col min="1" max="1" width="3.140625" style="15" customWidth="1"/>
    <col min="2" max="2" width="1.8554687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6.7109375" style="48" customWidth="1"/>
    <col min="12" max="12" width="4.28515625" style="10" customWidth="1"/>
    <col min="13" max="13" width="3.855468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601"/>
      <c r="B1" s="601"/>
      <c r="C1" s="601"/>
      <c r="D1" s="601"/>
      <c r="E1" s="601"/>
      <c r="F1" s="49"/>
      <c r="J1" s="50"/>
      <c r="O1" s="585" t="s">
        <v>0</v>
      </c>
      <c r="P1" s="634"/>
      <c r="Q1" s="635"/>
    </row>
    <row r="2" spans="1:18" ht="12" customHeight="1">
      <c r="A2" s="602"/>
      <c r="B2" s="602"/>
      <c r="C2" s="602"/>
      <c r="D2" s="602"/>
      <c r="E2" s="602"/>
      <c r="G2" s="45"/>
      <c r="K2" s="10"/>
      <c r="O2" s="636"/>
      <c r="P2" s="637"/>
      <c r="Q2" s="638"/>
    </row>
    <row r="3" spans="1:18" ht="11.25">
      <c r="A3" s="602"/>
      <c r="B3" s="602"/>
      <c r="C3" s="602"/>
      <c r="D3" s="602"/>
      <c r="E3" s="602"/>
      <c r="G3" s="45"/>
      <c r="K3" s="10"/>
      <c r="O3" s="597" t="s">
        <v>2</v>
      </c>
      <c r="P3" s="598"/>
      <c r="Q3" s="599"/>
    </row>
    <row r="4" spans="1:18" ht="12" customHeight="1">
      <c r="A4" s="602"/>
      <c r="B4" s="602"/>
      <c r="C4" s="602"/>
      <c r="D4" s="602"/>
      <c r="E4" s="602"/>
      <c r="G4" s="22"/>
      <c r="K4" s="10"/>
      <c r="O4" s="582" t="s">
        <v>4</v>
      </c>
      <c r="P4" s="583"/>
      <c r="Q4" s="584"/>
    </row>
    <row r="5" spans="1:18" ht="12" customHeight="1">
      <c r="K5" s="10"/>
      <c r="O5" s="594" t="s">
        <v>6</v>
      </c>
      <c r="P5" s="632"/>
      <c r="Q5" s="633"/>
    </row>
    <row r="6" spans="1:18" s="100" customFormat="1" ht="12" customHeight="1">
      <c r="A6" s="115"/>
      <c r="D6" s="132"/>
      <c r="E6" s="132"/>
      <c r="F6" s="132"/>
      <c r="G6" s="69" t="s">
        <v>151</v>
      </c>
      <c r="J6" s="128"/>
      <c r="O6" s="639" t="s">
        <v>9</v>
      </c>
      <c r="P6" s="640"/>
      <c r="Q6" s="641"/>
    </row>
    <row r="7" spans="1:18" s="100" customFormat="1" ht="15" customHeight="1" thickBot="1">
      <c r="A7" s="521" t="s">
        <v>139</v>
      </c>
      <c r="B7" s="522"/>
      <c r="C7" s="522"/>
      <c r="D7" s="523"/>
      <c r="E7" s="111"/>
      <c r="F7" s="107" t="s">
        <v>12</v>
      </c>
      <c r="G7" s="112"/>
      <c r="H7" s="113"/>
      <c r="I7" s="113"/>
      <c r="J7" s="114"/>
      <c r="K7" s="131" t="s">
        <v>13</v>
      </c>
      <c r="L7" s="110"/>
      <c r="M7" s="110"/>
      <c r="O7" s="576" t="s">
        <v>14</v>
      </c>
      <c r="P7" s="577"/>
      <c r="Q7" s="642"/>
    </row>
    <row r="8" spans="1:18" s="100" customFormat="1" ht="15" customHeight="1">
      <c r="A8" s="115"/>
      <c r="D8" s="116" t="s">
        <v>16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19</v>
      </c>
      <c r="E9" s="127"/>
      <c r="F9" s="127"/>
      <c r="G9" s="276"/>
      <c r="H9" s="277"/>
      <c r="I9" s="124"/>
      <c r="J9" s="125"/>
      <c r="K9" s="126" t="s">
        <v>20</v>
      </c>
      <c r="L9" s="133"/>
      <c r="M9" s="133"/>
      <c r="O9" s="242"/>
      <c r="P9" s="243"/>
      <c r="Q9" s="243"/>
    </row>
    <row r="10" spans="1:18" s="100" customFormat="1" ht="15" customHeight="1" thickBot="1">
      <c r="A10" s="573" t="s">
        <v>22</v>
      </c>
      <c r="B10" s="574"/>
      <c r="C10" s="574"/>
      <c r="D10" s="574"/>
      <c r="E10" s="575"/>
      <c r="F10" s="275"/>
      <c r="G10" s="145"/>
      <c r="H10" s="193"/>
      <c r="I10" s="118"/>
      <c r="J10" s="100" t="s">
        <v>23</v>
      </c>
      <c r="K10" s="244"/>
      <c r="O10" s="643" t="s">
        <v>152</v>
      </c>
      <c r="P10" s="644"/>
      <c r="Q10" s="27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25</v>
      </c>
      <c r="K11" s="244"/>
      <c r="O11" s="242"/>
      <c r="P11" s="243"/>
      <c r="Q11" s="243"/>
    </row>
    <row r="12" spans="1:18" s="100" customFormat="1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242"/>
      <c r="P12" s="631"/>
      <c r="Q12" s="631"/>
      <c r="R12" s="1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30</v>
      </c>
      <c r="I13" s="136"/>
      <c r="J13" s="128"/>
      <c r="K13" s="137" t="s">
        <v>31</v>
      </c>
      <c r="L13" s="172"/>
      <c r="M13" s="172"/>
      <c r="O13" s="199"/>
      <c r="P13" s="45" t="s">
        <v>32</v>
      </c>
      <c r="Q13" s="45" t="s">
        <v>33</v>
      </c>
      <c r="R13" s="10"/>
    </row>
    <row r="14" spans="1:18" s="100" customFormat="1" ht="15" customHeight="1" thickBot="1">
      <c r="A14" s="115"/>
      <c r="B14" s="91"/>
      <c r="C14" s="91"/>
      <c r="D14" s="138" t="s">
        <v>36</v>
      </c>
      <c r="E14" s="528" t="s">
        <v>37</v>
      </c>
      <c r="F14" s="529"/>
      <c r="G14" s="293" t="s">
        <v>38</v>
      </c>
      <c r="H14" s="294" t="s">
        <v>39</v>
      </c>
      <c r="I14" s="295" t="s">
        <v>40</v>
      </c>
      <c r="J14" s="250" t="s">
        <v>41</v>
      </c>
      <c r="K14" s="251" t="s">
        <v>153</v>
      </c>
      <c r="L14" s="172"/>
      <c r="M14" s="172"/>
      <c r="O14" s="199"/>
      <c r="P14" s="45" t="s">
        <v>43</v>
      </c>
      <c r="Q14" s="45" t="s">
        <v>44</v>
      </c>
      <c r="R14" s="11" t="s">
        <v>45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6"/>
      <c r="F15" s="530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3'!Q15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 t="str">
        <f>'UofSC Year 1'!D16</f>
        <v xml:space="preserve"> </v>
      </c>
      <c r="E16" s="606"/>
      <c r="F16" s="530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 t="str">
        <f>D16</f>
        <v xml:space="preserve"> </v>
      </c>
      <c r="P16" s="255">
        <f>Q16/R16</f>
        <v>0</v>
      </c>
      <c r="Q16" s="173">
        <f>'UofSC Year 3'!Q16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6"/>
      <c r="F17" s="530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3'!Q17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6"/>
      <c r="F18" s="530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3'!Q18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6"/>
      <c r="F19" s="530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3'!Q19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6"/>
      <c r="F20" s="530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3'!Q20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6"/>
      <c r="F21" s="530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3'!Q21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6"/>
      <c r="F22" s="530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3'!Q22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6"/>
      <c r="F23" s="530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3'!Q23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6"/>
      <c r="F24" s="530"/>
      <c r="G24" s="147"/>
      <c r="H24" s="147"/>
      <c r="I24" s="147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3'!Q24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49</v>
      </c>
      <c r="E25" s="606"/>
      <c r="F25" s="530"/>
      <c r="G25" s="147"/>
      <c r="H25" s="279"/>
      <c r="I25" s="279"/>
      <c r="J25" s="252">
        <f>(P25*G25)*Rates!B4+(G25*Rates!B10)</f>
        <v>0</v>
      </c>
      <c r="K25" s="253">
        <f>((G25)*P25)</f>
        <v>0</v>
      </c>
      <c r="L25" s="128"/>
      <c r="M25" s="128"/>
      <c r="O25" s="259" t="s">
        <v>146</v>
      </c>
      <c r="P25" s="255">
        <f t="shared" ref="P25:P32" si="3">Q25/12</f>
        <v>0</v>
      </c>
      <c r="Q25" s="173">
        <f>'UofSC Year 3'!Q25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49</v>
      </c>
      <c r="E26" s="606"/>
      <c r="F26" s="530"/>
      <c r="G26" s="147"/>
      <c r="H26" s="279"/>
      <c r="I26" s="279"/>
      <c r="J26" s="252">
        <f>(P26*G26)*Rates!B4+(G26*Rates!B10)</f>
        <v>0</v>
      </c>
      <c r="K26" s="253">
        <f>((G26)*P26)</f>
        <v>0</v>
      </c>
      <c r="L26" s="128"/>
      <c r="M26" s="128"/>
      <c r="O26" s="259" t="s">
        <v>146</v>
      </c>
      <c r="P26" s="255">
        <f>Q26/12</f>
        <v>0</v>
      </c>
      <c r="Q26" s="173">
        <f>'UofSC Year 3'!Q26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49</v>
      </c>
      <c r="E27" s="606"/>
      <c r="F27" s="530"/>
      <c r="G27" s="147"/>
      <c r="H27" s="279"/>
      <c r="I27" s="279"/>
      <c r="J27" s="252">
        <f>(P27*G27)*Rates!B4+(G27*Rates!B10)</f>
        <v>0</v>
      </c>
      <c r="K27" s="253">
        <f>((G27)*P27)</f>
        <v>0</v>
      </c>
      <c r="L27" s="128"/>
      <c r="M27" s="128"/>
      <c r="O27" s="259" t="s">
        <v>146</v>
      </c>
      <c r="P27" s="255">
        <f>Q27/12</f>
        <v>0</v>
      </c>
      <c r="Q27" s="173">
        <f>'UofSC Year 3'!Q27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49</v>
      </c>
      <c r="E28" s="606"/>
      <c r="F28" s="530"/>
      <c r="G28" s="152"/>
      <c r="H28" s="280"/>
      <c r="I28" s="280"/>
      <c r="J28" s="252">
        <f>(P28*G28)*Rates!B4+(G28*Rates!B10)</f>
        <v>0</v>
      </c>
      <c r="K28" s="281">
        <f>((G28)*P28)</f>
        <v>0</v>
      </c>
      <c r="L28" s="128"/>
      <c r="M28" s="128"/>
      <c r="O28" s="259" t="s">
        <v>146</v>
      </c>
      <c r="P28" s="255">
        <f>Q28/12</f>
        <v>0</v>
      </c>
      <c r="Q28" s="173">
        <f>'UofSC Year 3'!Q28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50</v>
      </c>
      <c r="E29" s="107"/>
      <c r="F29" s="107"/>
      <c r="G29" s="300">
        <f>SUM(G15:G28)</f>
        <v>0</v>
      </c>
      <c r="H29" s="301">
        <f>SUM(H15:H28)</f>
        <v>0</v>
      </c>
      <c r="I29" s="301">
        <f>SUM(I15:I28)</f>
        <v>0</v>
      </c>
      <c r="J29" s="366">
        <f>SUM(J15:J28)</f>
        <v>0</v>
      </c>
      <c r="K29" s="320">
        <f>SUM(K15:K28)</f>
        <v>0</v>
      </c>
      <c r="L29" s="128"/>
      <c r="M29" s="128"/>
      <c r="O29" s="425" t="s">
        <v>51</v>
      </c>
      <c r="P29" s="260">
        <f t="shared" si="3"/>
        <v>0</v>
      </c>
      <c r="Q29" s="173">
        <f>'UofSC Year 3'!Q29</f>
        <v>0</v>
      </c>
      <c r="R29" s="196"/>
    </row>
    <row r="30" spans="1:18" s="100" customFormat="1" ht="15" customHeight="1" thickBot="1">
      <c r="A30" s="159" t="s">
        <v>52</v>
      </c>
      <c r="B30" s="160" t="s">
        <v>53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51</v>
      </c>
      <c r="P30" s="260">
        <f t="shared" si="3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54</v>
      </c>
      <c r="E31" s="133"/>
      <c r="F31" s="133"/>
      <c r="G31" s="148"/>
      <c r="H31" s="520" t="s">
        <v>55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56</v>
      </c>
      <c r="P31" s="260">
        <f t="shared" si="3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54</v>
      </c>
      <c r="E32" s="98"/>
      <c r="F32" s="308"/>
      <c r="G32" s="155"/>
      <c r="H32" s="512" t="s">
        <v>55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57</v>
      </c>
      <c r="P32" s="260">
        <f t="shared" si="3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58</v>
      </c>
      <c r="E33" s="309">
        <f>Q31/12</f>
        <v>0</v>
      </c>
      <c r="F33" s="83" t="s">
        <v>59</v>
      </c>
      <c r="G33" s="148"/>
      <c r="H33" s="512" t="s">
        <v>55</v>
      </c>
      <c r="I33" s="512"/>
      <c r="J33" s="252">
        <f>(K33*Rates!B5)</f>
        <v>0</v>
      </c>
      <c r="K33" s="263">
        <f>B33*E33*G33</f>
        <v>0</v>
      </c>
      <c r="L33" s="128"/>
      <c r="M33" s="128"/>
      <c r="O33" s="426" t="s">
        <v>60</v>
      </c>
      <c r="P33" s="260">
        <f t="shared" ref="P33:P34" si="4">Q33/12</f>
        <v>0</v>
      </c>
      <c r="Q33" s="173">
        <f>'UofSC Year 3'!Q33</f>
        <v>0</v>
      </c>
    </row>
    <row r="34" spans="1:17" s="100" customFormat="1" ht="15" customHeight="1">
      <c r="A34" s="167">
        <v>4</v>
      </c>
      <c r="B34" s="311"/>
      <c r="C34" s="97"/>
      <c r="D34" s="98" t="s">
        <v>61</v>
      </c>
      <c r="E34" s="98"/>
      <c r="F34" s="307"/>
      <c r="G34" s="148"/>
      <c r="H34" s="512" t="s">
        <v>62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63</v>
      </c>
      <c r="P34" s="260">
        <f t="shared" si="4"/>
        <v>0</v>
      </c>
      <c r="Q34" s="173">
        <f>'UofSC Year 3'!Q34</f>
        <v>0</v>
      </c>
    </row>
    <row r="35" spans="1:17" s="100" customFormat="1" ht="15" customHeight="1">
      <c r="A35" s="89"/>
      <c r="B35" s="311"/>
      <c r="C35" s="91"/>
      <c r="D35" s="20" t="s">
        <v>64</v>
      </c>
      <c r="E35" s="305"/>
      <c r="F35" s="306"/>
      <c r="G35" s="148"/>
      <c r="H35" s="512" t="s">
        <v>62</v>
      </c>
      <c r="I35" s="512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65</v>
      </c>
      <c r="E36" s="107"/>
      <c r="F36" s="107"/>
      <c r="G36" s="148"/>
      <c r="H36" s="512" t="s">
        <v>55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147</v>
      </c>
      <c r="K37" s="26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513" t="s">
        <v>67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N38" s="128"/>
      <c r="O38" s="231"/>
    </row>
    <row r="39" spans="1:17" s="100" customFormat="1" ht="15" customHeight="1" thickBot="1">
      <c r="J39" s="177" t="s">
        <v>68</v>
      </c>
      <c r="K39" s="365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148</v>
      </c>
      <c r="K40" s="26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13" t="s">
        <v>70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71</v>
      </c>
      <c r="F42" s="616"/>
      <c r="G42" s="617"/>
      <c r="H42" s="618"/>
      <c r="J42" s="127" t="s">
        <v>72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13"/>
      <c r="G43" s="614"/>
      <c r="H43" s="615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13"/>
      <c r="G44" s="614"/>
      <c r="H44" s="615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17"/>
      <c r="G45" s="517"/>
      <c r="H45" s="517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76</v>
      </c>
      <c r="K46" s="313">
        <f>SUM(K42:K45)</f>
        <v>0</v>
      </c>
      <c r="L46" s="128"/>
      <c r="M46" s="128"/>
      <c r="N46" s="128"/>
    </row>
    <row r="47" spans="1:17" s="100" customFormat="1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N47" s="128"/>
    </row>
    <row r="48" spans="1:17" s="100" customFormat="1" ht="15" customHeight="1">
      <c r="A48" s="115"/>
      <c r="D48" s="133"/>
      <c r="E48" s="133" t="s">
        <v>78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79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80</v>
      </c>
      <c r="K50" s="266">
        <f>SUM(K48:K49)</f>
        <v>0</v>
      </c>
      <c r="L50" s="128"/>
      <c r="M50" s="128"/>
    </row>
    <row r="51" spans="1:21" s="100" customFormat="1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82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83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84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85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93</v>
      </c>
      <c r="C56" s="97"/>
      <c r="D56" s="98"/>
      <c r="E56" s="311"/>
      <c r="F56" s="98"/>
      <c r="G56" s="97"/>
      <c r="H56" s="97"/>
      <c r="I56" s="99"/>
      <c r="J56" s="170" t="s">
        <v>94</v>
      </c>
      <c r="K56" s="266">
        <f>SUM(K52:K55)</f>
        <v>0</v>
      </c>
      <c r="L56" s="128"/>
      <c r="M56" s="128"/>
    </row>
    <row r="57" spans="1:21" s="100" customFormat="1" ht="15" customHeight="1" thickBot="1">
      <c r="A57" s="619" t="s">
        <v>101</v>
      </c>
      <c r="B57" s="620"/>
      <c r="C57" s="620"/>
      <c r="D57" s="620"/>
      <c r="E57" s="620"/>
      <c r="F57" s="620"/>
      <c r="G57" s="620"/>
      <c r="H57" s="620"/>
      <c r="I57" s="620"/>
      <c r="J57" s="620"/>
      <c r="K57" s="515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103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>
      <c r="A59" s="95"/>
      <c r="B59" s="96">
        <v>2</v>
      </c>
      <c r="C59" s="97" t="s">
        <v>105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107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86</v>
      </c>
      <c r="P60" s="201" t="s">
        <v>87</v>
      </c>
      <c r="Q60" s="201" t="s">
        <v>88</v>
      </c>
      <c r="R60" s="201" t="s">
        <v>89</v>
      </c>
      <c r="S60" s="201" t="s">
        <v>90</v>
      </c>
      <c r="T60" s="201" t="s">
        <v>91</v>
      </c>
      <c r="U60" s="201" t="s">
        <v>92</v>
      </c>
    </row>
    <row r="61" spans="1:21" s="100" customFormat="1" ht="15" customHeight="1" thickTop="1">
      <c r="A61" s="95"/>
      <c r="B61" s="96">
        <v>4</v>
      </c>
      <c r="C61" s="97" t="s">
        <v>109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95</v>
      </c>
      <c r="Q61" s="202" t="s">
        <v>96</v>
      </c>
      <c r="R61" s="202" t="s">
        <v>97</v>
      </c>
      <c r="S61" s="202" t="s">
        <v>98</v>
      </c>
      <c r="T61" s="202" t="s">
        <v>99</v>
      </c>
      <c r="U61" s="100" t="s">
        <v>100</v>
      </c>
    </row>
    <row r="62" spans="1:21" s="100" customFormat="1" ht="15" customHeight="1">
      <c r="A62" s="95"/>
      <c r="B62" s="96">
        <v>5</v>
      </c>
      <c r="C62" s="97" t="s">
        <v>149</v>
      </c>
      <c r="D62" s="98"/>
      <c r="E62" s="98"/>
      <c r="F62" s="98" t="s">
        <v>112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84" t="s">
        <v>102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85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115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104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C64" s="97" t="s">
        <v>154</v>
      </c>
      <c r="D64" s="98"/>
      <c r="E64" s="98"/>
      <c r="F64" s="98"/>
      <c r="G64" s="98"/>
      <c r="H64" s="97"/>
      <c r="I64" s="99"/>
      <c r="J64" s="97"/>
      <c r="K64" s="313">
        <f>K62+K63</f>
        <v>0</v>
      </c>
      <c r="L64" s="128"/>
      <c r="M64" s="128"/>
      <c r="N64" s="220">
        <v>64</v>
      </c>
      <c r="O64" s="208" t="s">
        <v>106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108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120</v>
      </c>
      <c r="D66" s="98"/>
      <c r="E66" s="98"/>
      <c r="F66" s="105"/>
      <c r="G66" s="98"/>
      <c r="H66" s="97"/>
      <c r="I66" s="99"/>
      <c r="J66" s="97"/>
      <c r="K66" s="286">
        <f>IF(G33&gt;0,Rates!C15*B33,0)</f>
        <v>0</v>
      </c>
      <c r="L66" s="128"/>
      <c r="M66" s="128"/>
      <c r="N66" s="220">
        <v>66</v>
      </c>
      <c r="O66" s="199"/>
      <c r="U66" s="233" t="s">
        <v>110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121</v>
      </c>
      <c r="K67" s="313">
        <f>SUM(K58+K59+K60+K61+K62+K63+K65+K66)</f>
        <v>0</v>
      </c>
      <c r="L67" s="128"/>
      <c r="M67" s="128"/>
      <c r="N67" s="220">
        <v>67</v>
      </c>
      <c r="O67" s="54" t="s">
        <v>142</v>
      </c>
      <c r="P67" s="215">
        <f>IF(AND('UofSC Year 1'!P62+'UofSC Year 2'!P66+'UofSC Year 3'!P67&lt;24999,'UofSC Year 1'!P62+'UofSC Year 2'!P66+'UofSC Year 3'!P67+'UofSC Year 4'!P65&lt;24999),P65,25000-'UofSC Year 1'!P62-'UofSC Year 2'!P66-'UofSC Year 3'!P67)</f>
        <v>0</v>
      </c>
      <c r="Q67" s="215">
        <f>IF(AND('UofSC Year 1'!Q62+'UofSC Year 2'!Q66+'UofSC Year 3'!Q67&lt;24999,'UofSC Year 1'!Q62+'UofSC Year 2'!Q66+'UofSC Year 3'!Q67+'UofSC Year 4'!Q65&lt;24999),Q65,25000-'UofSC Year 1'!Q62-'UofSC Year 2'!Q66-'UofSC Year 3'!Q67)</f>
        <v>0</v>
      </c>
      <c r="R67" s="215">
        <f>IF(AND('UofSC Year 1'!R62+'UofSC Year 2'!R66+'UofSC Year 3'!R67&lt;24999,'UofSC Year 1'!R62+'UofSC Year 2'!R66+'UofSC Year 3'!R67+'UofSC Year 4'!R65&lt;24999),R65,25000-'UofSC Year 1'!R62-'UofSC Year 2'!R66-'UofSC Year 3'!R67)</f>
        <v>0</v>
      </c>
      <c r="S67" s="215">
        <f>IF(AND('UofSC Year 1'!S62+'UofSC Year 2'!S66+'UofSC Year 3'!S67&lt;24999,'UofSC Year 1'!S62+'UofSC Year 2'!S66+'UofSC Year 3'!S67+'UofSC Year 4'!S65&lt;24999),S65,25000-'UofSC Year 1'!S62-'UofSC Year 2'!S66-'UofSC Year 3'!S67)</f>
        <v>0</v>
      </c>
      <c r="T67" s="215">
        <f>IF(AND('UofSC Year 1'!T62+'UofSC Year 2'!T66+'UofSC Year 3'!T67&lt;24999,'UofSC Year 1'!T62+'UofSC Year 2'!T66+'UofSC Year 3'!T67+'UofSC Year 4'!T65&lt;24999),T65,25000-'UofSC Year 1'!T62-'UofSC Year 2'!T66-'UofSC Year 3'!T67)</f>
        <v>0</v>
      </c>
      <c r="U67" s="216">
        <f>SUM(P67:T67)</f>
        <v>0</v>
      </c>
    </row>
    <row r="68" spans="1:21" s="100" customFormat="1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66">
        <f>SUM(K67+K56+K50+K46+K40)</f>
        <v>0</v>
      </c>
      <c r="L68" s="128"/>
      <c r="M68" s="128"/>
      <c r="N68" s="203">
        <v>68</v>
      </c>
      <c r="O68" s="204" t="s">
        <v>116</v>
      </c>
      <c r="P68" s="217">
        <f>P65-P67</f>
        <v>0</v>
      </c>
      <c r="Q68" s="217">
        <f>Q65-Q67</f>
        <v>0</v>
      </c>
      <c r="R68" s="218">
        <f>R65-R67</f>
        <v>0</v>
      </c>
      <c r="S68" s="218">
        <f t="shared" ref="S68:T68" si="6">S65-S67</f>
        <v>0</v>
      </c>
      <c r="T68" s="218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123</v>
      </c>
      <c r="B69" s="184" t="s">
        <v>124</v>
      </c>
      <c r="C69" s="184"/>
      <c r="D69" s="177"/>
      <c r="E69" s="177"/>
      <c r="F69" s="172"/>
      <c r="G69" s="172"/>
      <c r="K69" s="264">
        <f>E70*Rates!B25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Rates!B25</f>
        <v>0.49</v>
      </c>
      <c r="E70" s="149">
        <f>SUM(K68-K46-K56-K63-K66)</f>
        <v>0</v>
      </c>
      <c r="F70" s="187"/>
      <c r="G70" s="187"/>
      <c r="J70" s="177" t="s">
        <v>126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66">
        <f>K71-K72</f>
        <v>0</v>
      </c>
      <c r="L73" s="128"/>
      <c r="M73" s="128"/>
      <c r="O73" s="199"/>
    </row>
    <row r="74" spans="1:21" s="100" customFormat="1" ht="15" customHeight="1" thickBot="1">
      <c r="A74" s="184"/>
      <c r="B74" s="184"/>
      <c r="C74" s="184"/>
      <c r="D74" s="177"/>
      <c r="E74" s="127"/>
      <c r="F74" s="127"/>
      <c r="G74" s="127"/>
      <c r="I74" s="118"/>
      <c r="K74" s="287"/>
      <c r="L74" s="128"/>
      <c r="M74" s="128"/>
      <c r="O74" s="630" t="s">
        <v>125</v>
      </c>
      <c r="P74" s="630"/>
    </row>
    <row r="75" spans="1:21" s="100" customFormat="1" ht="15" customHeight="1" thickBot="1">
      <c r="D75" s="132"/>
      <c r="E75" s="132"/>
      <c r="F75" s="132"/>
      <c r="G75" s="603" t="s">
        <v>152</v>
      </c>
      <c r="H75" s="608"/>
      <c r="I75" s="608"/>
      <c r="J75" s="609"/>
      <c r="K75" s="198">
        <f>SUM(K68-U64)</f>
        <v>0</v>
      </c>
      <c r="L75" s="128"/>
      <c r="M75" s="128"/>
      <c r="O75" s="288" t="s">
        <v>127</v>
      </c>
      <c r="P75" s="289"/>
    </row>
    <row r="76" spans="1:21" s="100" customFormat="1" ht="15" customHeight="1">
      <c r="D76" s="132"/>
      <c r="E76" s="132"/>
      <c r="F76" s="132"/>
      <c r="J76" s="13" t="s">
        <v>265</v>
      </c>
      <c r="O76" s="288" t="s">
        <v>129</v>
      </c>
      <c r="P76" s="290">
        <f>U64</f>
        <v>0</v>
      </c>
    </row>
    <row r="77" spans="1:21" s="100" customFormat="1" ht="15" customHeight="1">
      <c r="D77" s="132"/>
      <c r="E77" s="132"/>
      <c r="F77" s="132"/>
      <c r="O77" s="288" t="s">
        <v>132</v>
      </c>
      <c r="P77" s="290">
        <f>P75+P76</f>
        <v>0</v>
      </c>
    </row>
    <row r="78" spans="1:21" s="100" customFormat="1" ht="15" customHeight="1">
      <c r="D78" s="132"/>
      <c r="E78" s="132"/>
      <c r="F78" s="132"/>
      <c r="J78" s="128"/>
      <c r="O78" s="291" t="s">
        <v>134</v>
      </c>
      <c r="P78" s="292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88" t="s">
        <v>135</v>
      </c>
      <c r="P79" s="290">
        <f>P78*0.49</f>
        <v>0</v>
      </c>
    </row>
    <row r="80" spans="1:21" s="100" customFormat="1" ht="15" customHeight="1">
      <c r="D80" s="132"/>
      <c r="E80" s="132"/>
      <c r="F80" s="132"/>
      <c r="J80" s="128"/>
      <c r="O80" s="288" t="s">
        <v>136</v>
      </c>
      <c r="P80" s="290">
        <f>P75+P79+P76</f>
        <v>0</v>
      </c>
    </row>
    <row r="81" spans="1:16" s="100" customFormat="1" ht="15" customHeight="1">
      <c r="D81" s="132"/>
      <c r="E81" s="132"/>
      <c r="F81" s="132"/>
      <c r="J81" s="128"/>
      <c r="O81" s="242"/>
      <c r="P81" s="243"/>
    </row>
    <row r="82" spans="1:16" s="100" customFormat="1" ht="15" customHeight="1">
      <c r="D82" s="132"/>
      <c r="E82" s="132"/>
      <c r="F82" s="132"/>
      <c r="J82" s="128"/>
      <c r="O82" s="199"/>
    </row>
    <row r="83" spans="1:16" ht="15" customHeight="1">
      <c r="A83" s="10"/>
      <c r="K83" s="10"/>
    </row>
    <row r="84" spans="1:16" ht="15" customHeight="1">
      <c r="A84" s="10"/>
      <c r="K84" s="10"/>
      <c r="O84" s="10"/>
    </row>
    <row r="85" spans="1:16" ht="15" customHeight="1">
      <c r="A85" s="10"/>
      <c r="K85" s="10"/>
    </row>
    <row r="86" spans="1:16" ht="15" customHeight="1">
      <c r="A86" s="10"/>
      <c r="K86" s="10"/>
    </row>
    <row r="87" spans="1:16" ht="15" customHeight="1">
      <c r="A87" s="10"/>
      <c r="K87" s="10"/>
    </row>
    <row r="88" spans="1:16" ht="15" customHeight="1">
      <c r="A88" s="10"/>
      <c r="K88" s="10"/>
    </row>
    <row r="89" spans="1:16" ht="12" customHeight="1">
      <c r="A89" s="10"/>
      <c r="K89" s="10"/>
    </row>
    <row r="90" spans="1:16" ht="12" customHeight="1">
      <c r="A90" s="10"/>
      <c r="K90" s="10"/>
    </row>
    <row r="91" spans="1:16" ht="12" customHeight="1">
      <c r="A91" s="10"/>
      <c r="K91" s="10"/>
    </row>
    <row r="92" spans="1:16" ht="12" customHeight="1">
      <c r="A92" s="10"/>
      <c r="K92" s="10"/>
    </row>
    <row r="93" spans="1:16" ht="12" customHeight="1">
      <c r="A93" s="10"/>
      <c r="K93" s="10"/>
    </row>
    <row r="94" spans="1:16" ht="12" customHeight="1">
      <c r="A94" s="10"/>
      <c r="K94" s="10"/>
    </row>
    <row r="95" spans="1:16" ht="12" customHeight="1">
      <c r="A95" s="10"/>
      <c r="K95" s="10"/>
      <c r="O95" s="10"/>
    </row>
    <row r="96" spans="1:16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A1206" s="10"/>
      <c r="O1206" s="10"/>
    </row>
  </sheetData>
  <sheetProtection algorithmName="SHA-512" hashValue="aI8uiPJXawlpJiv36RT3eWq1hTGsFM0QKLGsyZFgbBDnFnxptqK7o42zkoC7WTbUGw613vABvAoKarRPR3Paww==" saltValue="JLy0ZsBn8c0QKAIpPFQnRg==" spinCount="100000" sheet="1" objects="1" scenarios="1"/>
  <mergeCells count="47">
    <mergeCell ref="G75:J75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31:I31"/>
    <mergeCell ref="H32:I32"/>
    <mergeCell ref="H33:I33"/>
    <mergeCell ref="A73:J73"/>
    <mergeCell ref="A10:E10"/>
    <mergeCell ref="A47:K47"/>
    <mergeCell ref="A51:K51"/>
    <mergeCell ref="A57:K57"/>
    <mergeCell ref="A68:J68"/>
    <mergeCell ref="A71:J71"/>
    <mergeCell ref="A41:K41"/>
    <mergeCell ref="F42:H42"/>
    <mergeCell ref="F43:H43"/>
    <mergeCell ref="F44:H44"/>
    <mergeCell ref="F45:H45"/>
    <mergeCell ref="H34:I34"/>
    <mergeCell ref="H35:I35"/>
    <mergeCell ref="H36:I36"/>
    <mergeCell ref="A38:K38"/>
  </mergeCells>
  <phoneticPr fontId="2" type="noConversion"/>
  <dataValidations count="1">
    <dataValidation type="list" allowBlank="1" showInputMessage="1" showErrorMessage="1" sqref="P75" xr:uid="{00000000-0002-0000-05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66"/>
    <pageSetUpPr fitToPage="1"/>
  </sheetPr>
  <dimension ref="A1:V1206"/>
  <sheetViews>
    <sheetView showGridLines="0" showZeros="0" topLeftCell="A10" workbookViewId="0">
      <selection activeCell="K34" sqref="K34"/>
    </sheetView>
  </sheetViews>
  <sheetFormatPr defaultColWidth="10.7109375" defaultRowHeight="12" customHeight="1"/>
  <cols>
    <col min="1" max="1" width="3.5703125" style="15" customWidth="1"/>
    <col min="2" max="2" width="2.57031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16" width="10.7109375" style="10" customWidth="1"/>
    <col min="17" max="17" width="13.7109375" style="10" customWidth="1"/>
    <col min="18" max="21" width="10.7109375" style="10" customWidth="1"/>
    <col min="22" max="16384" width="10.7109375" style="10"/>
  </cols>
  <sheetData>
    <row r="1" spans="1:18" s="12" customFormat="1" ht="12" customHeight="1">
      <c r="A1" s="601"/>
      <c r="B1" s="601"/>
      <c r="C1" s="601"/>
      <c r="D1" s="601"/>
      <c r="E1" s="601"/>
      <c r="F1" s="49"/>
      <c r="J1" s="50"/>
      <c r="O1" s="585" t="s">
        <v>0</v>
      </c>
      <c r="P1" s="634"/>
      <c r="Q1" s="635"/>
    </row>
    <row r="2" spans="1:18" ht="12" customHeight="1">
      <c r="A2" s="602"/>
      <c r="B2" s="602"/>
      <c r="C2" s="602"/>
      <c r="D2" s="602"/>
      <c r="E2" s="602"/>
      <c r="G2" s="45"/>
      <c r="K2" s="10"/>
      <c r="O2" s="636"/>
      <c r="P2" s="637"/>
      <c r="Q2" s="638"/>
    </row>
    <row r="3" spans="1:18" ht="11.25">
      <c r="A3" s="602"/>
      <c r="B3" s="602"/>
      <c r="C3" s="602"/>
      <c r="D3" s="602"/>
      <c r="E3" s="602"/>
      <c r="G3" s="45"/>
      <c r="K3" s="10"/>
      <c r="O3" s="597" t="s">
        <v>2</v>
      </c>
      <c r="P3" s="598"/>
      <c r="Q3" s="599"/>
    </row>
    <row r="4" spans="1:18" ht="12" customHeight="1">
      <c r="A4" s="602"/>
      <c r="B4" s="602"/>
      <c r="C4" s="602"/>
      <c r="D4" s="602"/>
      <c r="E4" s="602"/>
      <c r="G4" s="22"/>
      <c r="K4" s="10"/>
      <c r="O4" s="582" t="s">
        <v>4</v>
      </c>
      <c r="P4" s="583"/>
      <c r="Q4" s="584"/>
    </row>
    <row r="5" spans="1:18" ht="12" customHeight="1">
      <c r="K5" s="10"/>
      <c r="O5" s="594" t="s">
        <v>6</v>
      </c>
      <c r="P5" s="649"/>
      <c r="Q5" s="650"/>
    </row>
    <row r="6" spans="1:18" s="100" customFormat="1" ht="15" customHeight="1">
      <c r="A6" s="115"/>
      <c r="D6" s="132"/>
      <c r="E6" s="132"/>
      <c r="F6" s="132"/>
      <c r="G6" s="69" t="s">
        <v>155</v>
      </c>
      <c r="J6" s="128"/>
      <c r="O6" s="639" t="s">
        <v>9</v>
      </c>
      <c r="P6" s="640"/>
      <c r="Q6" s="641"/>
    </row>
    <row r="7" spans="1:18" s="100" customFormat="1" ht="15" customHeight="1" thickBot="1">
      <c r="A7" s="521" t="s">
        <v>139</v>
      </c>
      <c r="B7" s="522"/>
      <c r="C7" s="522"/>
      <c r="D7" s="523"/>
      <c r="E7" s="111"/>
      <c r="F7" s="107" t="s">
        <v>12</v>
      </c>
      <c r="G7" s="112"/>
      <c r="H7" s="113"/>
      <c r="I7" s="113"/>
      <c r="J7" s="114"/>
      <c r="K7" s="131" t="s">
        <v>13</v>
      </c>
      <c r="L7" s="110"/>
      <c r="M7" s="110"/>
      <c r="O7" s="576" t="s">
        <v>14</v>
      </c>
      <c r="P7" s="577"/>
      <c r="Q7" s="642"/>
    </row>
    <row r="8" spans="1:18" s="100" customFormat="1" ht="15" customHeight="1">
      <c r="A8" s="115"/>
      <c r="D8" s="116" t="s">
        <v>16</v>
      </c>
      <c r="G8" s="117"/>
      <c r="H8" s="118"/>
      <c r="J8" s="119"/>
      <c r="K8" s="147"/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19</v>
      </c>
      <c r="E9" s="127"/>
      <c r="F9" s="127"/>
      <c r="G9" s="122"/>
      <c r="H9" s="123"/>
      <c r="I9" s="124"/>
      <c r="J9" s="125"/>
      <c r="K9" s="126" t="s">
        <v>20</v>
      </c>
      <c r="L9" s="133"/>
      <c r="M9" s="133"/>
      <c r="O9" s="242"/>
      <c r="P9" s="243"/>
      <c r="Q9" s="243"/>
    </row>
    <row r="10" spans="1:18" s="100" customFormat="1" ht="15" customHeight="1" thickBot="1">
      <c r="A10" s="513" t="s">
        <v>22</v>
      </c>
      <c r="B10" s="514"/>
      <c r="C10" s="514"/>
      <c r="D10" s="514"/>
      <c r="E10" s="515"/>
      <c r="F10" s="273"/>
      <c r="G10" s="127"/>
      <c r="H10" s="118"/>
      <c r="I10" s="118"/>
      <c r="J10" s="100" t="s">
        <v>23</v>
      </c>
      <c r="K10" s="129"/>
      <c r="O10" s="242"/>
      <c r="P10" s="243"/>
      <c r="Q10" s="243"/>
    </row>
    <row r="11" spans="1:18" s="100" customFormat="1" ht="15" customHeight="1" thickBo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25</v>
      </c>
      <c r="K11" s="244"/>
      <c r="O11" s="643" t="s">
        <v>156</v>
      </c>
      <c r="P11" s="644"/>
      <c r="Q11" s="198">
        <f>K75</f>
        <v>0</v>
      </c>
    </row>
    <row r="12" spans="1:18" s="100" customFormat="1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242"/>
      <c r="P12" s="648"/>
      <c r="Q12" s="648"/>
    </row>
    <row r="13" spans="1:18" s="100" customFormat="1" ht="15" customHeight="1" thickBot="1">
      <c r="A13" s="115"/>
      <c r="D13" s="132"/>
      <c r="E13" s="133"/>
      <c r="F13" s="133"/>
      <c r="G13" s="325"/>
      <c r="H13" s="220" t="s">
        <v>30</v>
      </c>
      <c r="I13" s="326"/>
      <c r="J13" s="128"/>
      <c r="K13" s="137" t="s">
        <v>31</v>
      </c>
      <c r="L13" s="172"/>
      <c r="M13" s="172"/>
      <c r="O13" s="199"/>
      <c r="P13" s="110" t="s">
        <v>32</v>
      </c>
      <c r="Q13" s="110" t="s">
        <v>33</v>
      </c>
    </row>
    <row r="14" spans="1:18" s="100" customFormat="1" ht="15" customHeight="1" thickBot="1">
      <c r="A14" s="115"/>
      <c r="B14" s="91"/>
      <c r="C14" s="91"/>
      <c r="D14" s="138" t="s">
        <v>36</v>
      </c>
      <c r="E14" s="528" t="s">
        <v>37</v>
      </c>
      <c r="F14" s="529"/>
      <c r="G14" s="86" t="s">
        <v>38</v>
      </c>
      <c r="H14" s="71" t="s">
        <v>39</v>
      </c>
      <c r="I14" s="71" t="s">
        <v>40</v>
      </c>
      <c r="J14" s="322" t="s">
        <v>41</v>
      </c>
      <c r="K14" s="251" t="s">
        <v>157</v>
      </c>
      <c r="L14" s="172"/>
      <c r="M14" s="172"/>
      <c r="O14" s="199"/>
      <c r="P14" s="110" t="s">
        <v>43</v>
      </c>
      <c r="Q14" s="110" t="s">
        <v>44</v>
      </c>
      <c r="R14" s="227" t="s">
        <v>45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6"/>
      <c r="F15" s="530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4'!Q15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 t="str">
        <f>'UofSC Year 1'!D16</f>
        <v xml:space="preserve"> </v>
      </c>
      <c r="E16" s="606"/>
      <c r="F16" s="530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ref="K16:K24" si="0">(IF(R16&gt;11, (P16*G16),0)+IF(R16&lt;12, (P16*(H16+I16)),0))</f>
        <v>0</v>
      </c>
      <c r="L16" s="128"/>
      <c r="M16" s="128"/>
      <c r="O16" s="254" t="str">
        <f>D16</f>
        <v xml:space="preserve"> </v>
      </c>
      <c r="P16" s="255">
        <f>Q16/R16</f>
        <v>0</v>
      </c>
      <c r="Q16" s="173">
        <f>'UofSC Year 4'!Q16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6"/>
      <c r="F17" s="530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4'!Q17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6"/>
      <c r="F18" s="530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4'!Q18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6"/>
      <c r="F19" s="530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4'!Q19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6"/>
      <c r="F20" s="530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4'!Q20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6"/>
      <c r="F21" s="530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4'!Q21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6"/>
      <c r="F22" s="530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4'!Q22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6"/>
      <c r="F23" s="530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4'!Q23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6"/>
      <c r="F24" s="530"/>
      <c r="G24" s="147"/>
      <c r="H24" s="152"/>
      <c r="I24" s="152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4'!Q24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49</v>
      </c>
      <c r="E25" s="606"/>
      <c r="F25" s="530"/>
      <c r="G25" s="148"/>
      <c r="H25" s="518"/>
      <c r="I25" s="519"/>
      <c r="J25" s="252">
        <f>(P25*G25)*Rates!B4+(G25*Rates!B10)</f>
        <v>0</v>
      </c>
      <c r="K25" s="253">
        <f>G25*P25</f>
        <v>0</v>
      </c>
      <c r="L25" s="128"/>
      <c r="M25" s="128"/>
      <c r="O25" s="259" t="s">
        <v>146</v>
      </c>
      <c r="P25" s="255">
        <f t="shared" ref="P25" si="3">Q25/12</f>
        <v>0</v>
      </c>
      <c r="Q25" s="173">
        <f>'UofSC Year 4'!Q25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49</v>
      </c>
      <c r="E26" s="606"/>
      <c r="F26" s="530"/>
      <c r="G26" s="148"/>
      <c r="H26" s="518"/>
      <c r="I26" s="519"/>
      <c r="J26" s="252">
        <f>(P26*G26)*Rates!B4+(G26*Rates!B10)</f>
        <v>0</v>
      </c>
      <c r="K26" s="253">
        <f t="shared" ref="K26:K28" si="4">G26*P26</f>
        <v>0</v>
      </c>
      <c r="L26" s="128"/>
      <c r="M26" s="128"/>
      <c r="O26" s="259" t="s">
        <v>146</v>
      </c>
      <c r="P26" s="255">
        <f>Q26/12</f>
        <v>0</v>
      </c>
      <c r="Q26" s="173">
        <f>'UofSC Year 4'!Q26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49</v>
      </c>
      <c r="E27" s="606"/>
      <c r="F27" s="530"/>
      <c r="G27" s="148"/>
      <c r="H27" s="518"/>
      <c r="I27" s="519"/>
      <c r="J27" s="252">
        <f>(P27*G27)*Rates!B4+(G27*Rates!B10)</f>
        <v>0</v>
      </c>
      <c r="K27" s="253">
        <f t="shared" si="4"/>
        <v>0</v>
      </c>
      <c r="L27" s="128"/>
      <c r="M27" s="128"/>
      <c r="O27" s="259" t="s">
        <v>146</v>
      </c>
      <c r="P27" s="255">
        <f>Q27/12</f>
        <v>0</v>
      </c>
      <c r="Q27" s="173">
        <f>'UofSC Year 4'!Q27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49</v>
      </c>
      <c r="E28" s="606"/>
      <c r="F28" s="530"/>
      <c r="G28" s="153"/>
      <c r="H28" s="518"/>
      <c r="I28" s="519"/>
      <c r="J28" s="263">
        <f>(P28*G28)*Rates!B4+(G28*Rates!B10)</f>
        <v>0</v>
      </c>
      <c r="K28" s="253">
        <f t="shared" si="4"/>
        <v>0</v>
      </c>
      <c r="L28" s="128"/>
      <c r="M28" s="128"/>
      <c r="O28" s="259" t="s">
        <v>146</v>
      </c>
      <c r="P28" s="255">
        <f>Q28/12</f>
        <v>0</v>
      </c>
      <c r="Q28" s="173">
        <f>'UofSC Year 4'!Q28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50</v>
      </c>
      <c r="E29" s="107"/>
      <c r="F29" s="107"/>
      <c r="G29" s="282">
        <f>SUM(G15:G28)</f>
        <v>0</v>
      </c>
      <c r="H29" s="283">
        <f>SUM(H15:H28)</f>
        <v>0</v>
      </c>
      <c r="I29" s="321">
        <f>SUM(I15:I28)</f>
        <v>0</v>
      </c>
      <c r="J29" s="165">
        <f>SUM(J15:J28)</f>
        <v>0</v>
      </c>
      <c r="K29" s="165">
        <f>SUM(K15:K28)</f>
        <v>0</v>
      </c>
      <c r="L29" s="128"/>
      <c r="M29" s="128"/>
      <c r="O29" s="425" t="s">
        <v>51</v>
      </c>
      <c r="P29" s="260">
        <f t="shared" ref="P29:P34" si="5">Q29/12</f>
        <v>0</v>
      </c>
      <c r="Q29" s="173">
        <f>'UofSC Year 3'!Q29</f>
        <v>0</v>
      </c>
      <c r="R29" s="196"/>
    </row>
    <row r="30" spans="1:18" s="100" customFormat="1" ht="15" customHeight="1" thickBot="1">
      <c r="A30" s="159" t="s">
        <v>52</v>
      </c>
      <c r="B30" s="160" t="s">
        <v>53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51</v>
      </c>
      <c r="P30" s="260">
        <f t="shared" si="5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54</v>
      </c>
      <c r="E31" s="133"/>
      <c r="F31" s="133"/>
      <c r="G31" s="148"/>
      <c r="H31" s="520" t="s">
        <v>55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56</v>
      </c>
      <c r="P31" s="260">
        <f t="shared" si="5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54</v>
      </c>
      <c r="E32" s="107"/>
      <c r="F32" s="262"/>
      <c r="G32" s="148"/>
      <c r="H32" s="512" t="s">
        <v>55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57</v>
      </c>
      <c r="P32" s="260">
        <f t="shared" si="5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58</v>
      </c>
      <c r="E33" s="309">
        <f>Q31/12</f>
        <v>0</v>
      </c>
      <c r="F33" s="327" t="s">
        <v>59</v>
      </c>
      <c r="G33" s="148"/>
      <c r="H33" s="512" t="s">
        <v>55</v>
      </c>
      <c r="I33" s="512"/>
      <c r="J33" s="252">
        <f>(K33*Rates!B5)</f>
        <v>0</v>
      </c>
      <c r="K33" s="263">
        <f>B33*E33*G33</f>
        <v>0</v>
      </c>
      <c r="L33" s="128"/>
      <c r="M33" s="128"/>
      <c r="O33" s="426" t="s">
        <v>60</v>
      </c>
      <c r="P33" s="260">
        <f t="shared" si="5"/>
        <v>0</v>
      </c>
      <c r="Q33" s="173">
        <f>'UofSC Year 3'!Q33</f>
        <v>0</v>
      </c>
    </row>
    <row r="34" spans="1:17" s="100" customFormat="1" ht="15" customHeight="1">
      <c r="A34" s="144">
        <v>4</v>
      </c>
      <c r="B34" s="311"/>
      <c r="C34" s="101"/>
      <c r="D34" s="107" t="s">
        <v>61</v>
      </c>
      <c r="E34" s="98"/>
      <c r="F34" s="307"/>
      <c r="G34" s="148"/>
      <c r="H34" s="512" t="s">
        <v>62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63</v>
      </c>
      <c r="P34" s="260">
        <f t="shared" si="5"/>
        <v>0</v>
      </c>
      <c r="Q34" s="173">
        <f>'UofSC Year 3'!Q34</f>
        <v>0</v>
      </c>
    </row>
    <row r="35" spans="1:17" s="100" customFormat="1" ht="15" customHeight="1">
      <c r="A35" s="95"/>
      <c r="B35" s="311"/>
      <c r="C35" s="97"/>
      <c r="D35" s="21" t="s">
        <v>64</v>
      </c>
      <c r="E35" s="132"/>
      <c r="F35" s="132"/>
      <c r="G35" s="148"/>
      <c r="H35" s="512" t="s">
        <v>62</v>
      </c>
      <c r="I35" s="512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65</v>
      </c>
      <c r="E36" s="107"/>
      <c r="F36" s="107"/>
      <c r="G36" s="148"/>
      <c r="H36" s="512" t="s">
        <v>55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147</v>
      </c>
      <c r="K37" s="29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645" t="s">
        <v>67</v>
      </c>
      <c r="B38" s="646"/>
      <c r="C38" s="646"/>
      <c r="D38" s="646"/>
      <c r="E38" s="646"/>
      <c r="F38" s="646"/>
      <c r="G38" s="646"/>
      <c r="H38" s="646"/>
      <c r="I38" s="646"/>
      <c r="J38" s="646"/>
      <c r="K38" s="647"/>
      <c r="L38" s="128"/>
      <c r="M38" s="128"/>
      <c r="N38" s="128"/>
      <c r="O38" s="231"/>
    </row>
    <row r="39" spans="1:17" s="100" customFormat="1" ht="15" customHeight="1" thickBot="1">
      <c r="J39" s="177" t="s">
        <v>68</v>
      </c>
      <c r="K39" s="330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148</v>
      </c>
      <c r="K40" s="29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13" t="s">
        <v>70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71</v>
      </c>
      <c r="F42" s="616"/>
      <c r="G42" s="617"/>
      <c r="H42" s="618"/>
      <c r="J42" s="127" t="s">
        <v>72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13"/>
      <c r="G43" s="614"/>
      <c r="H43" s="615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13"/>
      <c r="G44" s="614"/>
      <c r="H44" s="615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17"/>
      <c r="G45" s="517"/>
      <c r="H45" s="517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76</v>
      </c>
      <c r="K46" s="329">
        <f>SUM(K42:K45)</f>
        <v>0</v>
      </c>
      <c r="L46" s="128"/>
      <c r="M46" s="128"/>
      <c r="N46" s="128"/>
    </row>
    <row r="47" spans="1:17" s="100" customFormat="1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N47" s="128"/>
    </row>
    <row r="48" spans="1:17" s="100" customFormat="1" ht="15" customHeight="1">
      <c r="A48" s="115"/>
      <c r="D48" s="133"/>
      <c r="E48" s="133" t="s">
        <v>78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79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80</v>
      </c>
      <c r="K50" s="296">
        <f>SUM(K48:K49)</f>
        <v>0</v>
      </c>
      <c r="L50" s="128"/>
      <c r="M50" s="128"/>
    </row>
    <row r="51" spans="1:21" s="100" customFormat="1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82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83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84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85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93</v>
      </c>
      <c r="C56" s="97"/>
      <c r="D56" s="98"/>
      <c r="E56" s="311"/>
      <c r="F56" s="98"/>
      <c r="G56" s="97"/>
      <c r="H56" s="97"/>
      <c r="I56" s="99"/>
      <c r="J56" s="103" t="s">
        <v>94</v>
      </c>
      <c r="K56" s="296">
        <f>SUM(K52:K55)</f>
        <v>0</v>
      </c>
      <c r="L56" s="128"/>
      <c r="M56" s="128"/>
    </row>
    <row r="57" spans="1:21" s="100" customFormat="1" ht="15" customHeight="1" thickBot="1">
      <c r="A57" s="619" t="s">
        <v>101</v>
      </c>
      <c r="B57" s="620"/>
      <c r="C57" s="620"/>
      <c r="D57" s="620"/>
      <c r="E57" s="620"/>
      <c r="F57" s="620"/>
      <c r="G57" s="620"/>
      <c r="H57" s="620"/>
      <c r="I57" s="620"/>
      <c r="J57" s="620"/>
      <c r="K57" s="515"/>
      <c r="L57" s="128"/>
      <c r="M57" s="128"/>
      <c r="O57" s="199"/>
    </row>
    <row r="58" spans="1:21" s="100" customFormat="1" ht="15" customHeight="1">
      <c r="A58" s="95"/>
      <c r="B58" s="96">
        <v>1</v>
      </c>
      <c r="C58" s="97" t="s">
        <v>103</v>
      </c>
      <c r="D58" s="98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105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200" t="s">
        <v>86</v>
      </c>
      <c r="P59" s="201" t="s">
        <v>87</v>
      </c>
      <c r="Q59" s="201" t="s">
        <v>88</v>
      </c>
      <c r="R59" s="201" t="s">
        <v>89</v>
      </c>
      <c r="S59" s="201" t="s">
        <v>90</v>
      </c>
      <c r="T59" s="201" t="s">
        <v>91</v>
      </c>
      <c r="U59" s="201" t="s">
        <v>92</v>
      </c>
    </row>
    <row r="60" spans="1:21" s="100" customFormat="1" ht="15" customHeight="1" thickTop="1">
      <c r="A60" s="95"/>
      <c r="B60" s="96">
        <v>3</v>
      </c>
      <c r="C60" s="97" t="s">
        <v>107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199"/>
      <c r="P60" s="202" t="s">
        <v>95</v>
      </c>
      <c r="Q60" s="202" t="s">
        <v>96</v>
      </c>
      <c r="R60" s="202" t="s">
        <v>97</v>
      </c>
      <c r="S60" s="202" t="s">
        <v>98</v>
      </c>
      <c r="T60" s="202" t="s">
        <v>99</v>
      </c>
      <c r="U60" s="100" t="s">
        <v>100</v>
      </c>
    </row>
    <row r="61" spans="1:21" s="100" customFormat="1" ht="15" customHeight="1">
      <c r="A61" s="95"/>
      <c r="B61" s="96">
        <v>4</v>
      </c>
      <c r="C61" s="97" t="s">
        <v>109</v>
      </c>
      <c r="D61" s="98"/>
      <c r="E61" s="98"/>
      <c r="F61" s="98"/>
      <c r="G61" s="98"/>
      <c r="H61" s="97"/>
      <c r="I61" s="99"/>
      <c r="J61" s="97"/>
      <c r="K61" s="415"/>
      <c r="L61" s="128"/>
      <c r="M61" s="128"/>
      <c r="N61" s="220">
        <v>61</v>
      </c>
      <c r="O61" s="284" t="s">
        <v>102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85">
        <f>SUM(U62:U63)</f>
        <v>0</v>
      </c>
    </row>
    <row r="62" spans="1:21" s="100" customFormat="1" ht="15" customHeight="1" thickBot="1">
      <c r="A62" s="95"/>
      <c r="B62" s="96">
        <v>5</v>
      </c>
      <c r="C62" s="97" t="s">
        <v>158</v>
      </c>
      <c r="D62" s="98"/>
      <c r="E62" s="98"/>
      <c r="F62" s="98" t="s">
        <v>112</v>
      </c>
      <c r="G62" s="98"/>
      <c r="H62" s="97"/>
      <c r="I62" s="99"/>
      <c r="J62" s="97"/>
      <c r="K62" s="102">
        <f>U66</f>
        <v>0</v>
      </c>
      <c r="L62" s="128"/>
      <c r="M62" s="128"/>
      <c r="N62" s="220">
        <v>62</v>
      </c>
      <c r="O62" s="208" t="s">
        <v>104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115</v>
      </c>
      <c r="G63" s="98"/>
      <c r="H63" s="97"/>
      <c r="I63" s="99"/>
      <c r="J63" s="97"/>
      <c r="K63" s="414">
        <f>U67</f>
        <v>0</v>
      </c>
      <c r="L63" s="128"/>
      <c r="M63" s="128"/>
      <c r="N63" s="220">
        <v>63</v>
      </c>
      <c r="O63" s="208" t="s">
        <v>106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>
      <c r="A64" s="95"/>
      <c r="B64" s="96"/>
      <c r="D64" s="98"/>
      <c r="E64" s="98"/>
      <c r="F64" s="98"/>
      <c r="G64" s="98"/>
      <c r="H64" s="97"/>
      <c r="I64" s="99"/>
      <c r="J64" s="103" t="s">
        <v>150</v>
      </c>
      <c r="K64" s="377">
        <f>K62+K63</f>
        <v>0</v>
      </c>
      <c r="L64" s="128"/>
      <c r="M64" s="128"/>
      <c r="N64" s="220">
        <v>64</v>
      </c>
      <c r="O64" s="208" t="s">
        <v>108</v>
      </c>
      <c r="P64" s="212">
        <f>SUM(P62:P63)</f>
        <v>0</v>
      </c>
      <c r="Q64" s="212">
        <f t="shared" ref="Q64:T64" si="6">SUM(Q62:Q63)</f>
        <v>0</v>
      </c>
      <c r="R64" s="212">
        <f t="shared" si="6"/>
        <v>0</v>
      </c>
      <c r="S64" s="212">
        <f t="shared" si="6"/>
        <v>0</v>
      </c>
      <c r="T64" s="212">
        <f t="shared" si="6"/>
        <v>0</v>
      </c>
      <c r="U64" s="211">
        <f>SUM(P65:T65)</f>
        <v>0</v>
      </c>
    </row>
    <row r="65" spans="1:22" s="100" customFormat="1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199"/>
      <c r="P65" s="233"/>
      <c r="Q65" s="233"/>
      <c r="R65" s="233"/>
      <c r="S65" s="233"/>
      <c r="T65" s="233"/>
      <c r="U65" s="233" t="s">
        <v>110</v>
      </c>
      <c r="V65" s="233"/>
    </row>
    <row r="66" spans="1:22" s="100" customFormat="1" ht="15" customHeight="1" thickBot="1">
      <c r="A66" s="95"/>
      <c r="B66" s="96">
        <v>7</v>
      </c>
      <c r="C66" s="97" t="s">
        <v>120</v>
      </c>
      <c r="D66" s="98"/>
      <c r="E66" s="98"/>
      <c r="F66" s="105"/>
      <c r="G66" s="98"/>
      <c r="H66" s="97"/>
      <c r="I66" s="99"/>
      <c r="J66" s="97"/>
      <c r="K66" s="286">
        <f>IF(G33&gt;0,Rates!C16*B33,0)</f>
        <v>0</v>
      </c>
      <c r="L66" s="128"/>
      <c r="M66" s="128"/>
      <c r="N66" s="220">
        <v>66</v>
      </c>
      <c r="O66" s="54" t="s">
        <v>142</v>
      </c>
      <c r="P66" s="215">
        <f>IF(AND('UofSC Year 1'!P62+'UofSC Year 2'!P66+'UofSC Year 3'!P67+'UofSC Year 4'!P67&lt;24999,'UofSC Year 1'!P62+'UofSC Year 2'!P66+'UofSC Year 3'!P67+'UofSC Year 4'!P67+'UofSC Year 5'!P64&lt;24999),P64,25000-'UofSC Year 1'!P62-'UofSC Year 2'!P66-'UofSC Year 3'!P67-'UofSC Year 4'!P67)</f>
        <v>0</v>
      </c>
      <c r="Q66" s="215">
        <f>IF(AND('UofSC Year 1'!Q62+'UofSC Year 2'!Q66+'UofSC Year 3'!Q67+'UofSC Year 4'!Q67&lt;24999,'UofSC Year 1'!Q62+'UofSC Year 2'!Q66+'UofSC Year 3'!Q67+'UofSC Year 4'!Q67+'UofSC Year 5'!Q64&lt;24999),Q64,25000-'UofSC Year 1'!Q62-'UofSC Year 2'!Q66-'UofSC Year 3'!Q67-'UofSC Year 4'!Q67)</f>
        <v>0</v>
      </c>
      <c r="R66" s="215">
        <f>IF(AND('UofSC Year 1'!R62+'UofSC Year 2'!R66+'UofSC Year 3'!R67+'UofSC Year 4'!R67&lt;24999,'UofSC Year 1'!R62+'UofSC Year 2'!R66+'UofSC Year 3'!R67+'UofSC Year 4'!R67+'UofSC Year 5'!R64&lt;24999),R64,25000-'UofSC Year 1'!R62-'UofSC Year 2'!R66-'UofSC Year 3'!R67-'UofSC Year 4'!R67)</f>
        <v>0</v>
      </c>
      <c r="S66" s="215">
        <f>IF(AND('UofSC Year 1'!S62+'UofSC Year 2'!S66+'UofSC Year 3'!S67+'UofSC Year 4'!S67&lt;24999,'UofSC Year 1'!S62+'UofSC Year 2'!S66+'UofSC Year 3'!S67+'UofSC Year 4'!S67+'UofSC Year 5'!S64&lt;24999),S64,25000-'UofSC Year 1'!S62-'UofSC Year 2'!S66-'UofSC Year 3'!S67-'UofSC Year 4'!S67)</f>
        <v>0</v>
      </c>
      <c r="T66" s="215">
        <f>IF(AND('UofSC Year 1'!T62+'UofSC Year 2'!T66+'UofSC Year 3'!T67+'UofSC Year 4'!T67&lt;24999,'UofSC Year 1'!T62+'UofSC Year 2'!T66+'UofSC Year 3'!T67+'UofSC Year 4'!T67+'UofSC Year 5'!T64&lt;24999),T64,25000-'UofSC Year 1'!T62-'UofSC Year 2'!T66-'UofSC Year 3'!T67-'UofSC Year 4'!T67)</f>
        <v>0</v>
      </c>
      <c r="U66" s="216">
        <f>SUM(P66:T66)</f>
        <v>0</v>
      </c>
      <c r="V66" s="233"/>
    </row>
    <row r="67" spans="1:22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121</v>
      </c>
      <c r="K67" s="165">
        <f>SUM(K58+K59+K60+K61+K62+K63+K65+K66)</f>
        <v>0</v>
      </c>
      <c r="L67" s="128"/>
      <c r="M67" s="128"/>
      <c r="N67" s="203">
        <v>67</v>
      </c>
      <c r="O67" s="204" t="s">
        <v>116</v>
      </c>
      <c r="P67" s="217">
        <f>P64-P66</f>
        <v>0</v>
      </c>
      <c r="Q67" s="217">
        <f>Q64-Q66</f>
        <v>0</v>
      </c>
      <c r="R67" s="218">
        <f>R64-R66</f>
        <v>0</v>
      </c>
      <c r="S67" s="218">
        <f t="shared" ref="S67:T67" si="7">S64-S66</f>
        <v>0</v>
      </c>
      <c r="T67" s="218">
        <f t="shared" si="7"/>
        <v>0</v>
      </c>
      <c r="U67" s="216">
        <f>SUM(P67:T67)</f>
        <v>0</v>
      </c>
      <c r="V67" s="233"/>
    </row>
    <row r="68" spans="1:22" s="100" customFormat="1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96">
        <f>SUM(K67+K56+K50+K46+K40)</f>
        <v>0</v>
      </c>
      <c r="L68" s="128"/>
      <c r="M68" s="128"/>
      <c r="O68" s="199"/>
      <c r="P68" s="219">
        <f>SUM(P66:P67)</f>
        <v>0</v>
      </c>
      <c r="Q68" s="219">
        <f t="shared" ref="Q68:T68" si="8">SUM(Q66:Q67)</f>
        <v>0</v>
      </c>
      <c r="R68" s="219">
        <f t="shared" si="8"/>
        <v>0</v>
      </c>
      <c r="S68" s="219">
        <f t="shared" si="8"/>
        <v>0</v>
      </c>
      <c r="T68" s="219">
        <f t="shared" si="8"/>
        <v>0</v>
      </c>
      <c r="U68" s="219">
        <f>SUM(P68:T68)</f>
        <v>0</v>
      </c>
      <c r="V68" s="233"/>
    </row>
    <row r="69" spans="1:22" s="100" customFormat="1" ht="15" customHeight="1" thickBot="1">
      <c r="A69" s="184" t="s">
        <v>123</v>
      </c>
      <c r="B69" s="184" t="s">
        <v>124</v>
      </c>
      <c r="C69" s="184"/>
      <c r="D69" s="177"/>
      <c r="E69" s="177"/>
      <c r="F69" s="172"/>
      <c r="G69" s="172"/>
      <c r="K69" s="299">
        <f>E70*Rates!B26</f>
        <v>0</v>
      </c>
      <c r="L69" s="128"/>
      <c r="M69" s="128"/>
      <c r="O69" s="199"/>
      <c r="P69" s="233"/>
      <c r="Q69" s="233"/>
      <c r="R69" s="233"/>
      <c r="S69" s="233"/>
      <c r="T69" s="233"/>
      <c r="U69" s="233"/>
      <c r="V69" s="233"/>
    </row>
    <row r="70" spans="1:22" s="100" customFormat="1" ht="15" customHeight="1" thickBot="1">
      <c r="A70" s="115"/>
      <c r="D70" s="186">
        <f>Rates!B26</f>
        <v>0.49</v>
      </c>
      <c r="E70" s="149">
        <f>SUM(K68-K46-K56-K63-K66)</f>
        <v>0</v>
      </c>
      <c r="F70" s="187"/>
      <c r="G70" s="187"/>
      <c r="J70" s="177" t="s">
        <v>126</v>
      </c>
      <c r="K70" s="296">
        <f>K69</f>
        <v>0</v>
      </c>
      <c r="L70" s="128"/>
      <c r="M70" s="128"/>
      <c r="O70" s="199"/>
    </row>
    <row r="71" spans="1:22" s="100" customFormat="1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6">
        <f>K70+K68</f>
        <v>0</v>
      </c>
      <c r="L71" s="128"/>
      <c r="M71" s="128"/>
      <c r="O71" s="199"/>
      <c r="P71" s="234"/>
    </row>
    <row r="72" spans="1:22" s="100" customFormat="1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2" s="100" customFormat="1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96">
        <f>K71-K72</f>
        <v>0</v>
      </c>
      <c r="L73" s="128"/>
      <c r="M73" s="128"/>
      <c r="O73" s="242"/>
      <c r="P73" s="243"/>
    </row>
    <row r="74" spans="1:22" s="100" customFormat="1" ht="15" customHeight="1" thickBot="1">
      <c r="D74" s="132"/>
      <c r="E74" s="132"/>
      <c r="F74" s="132"/>
      <c r="J74" s="128"/>
      <c r="L74" s="128"/>
      <c r="M74" s="128"/>
      <c r="O74" s="630" t="s">
        <v>125</v>
      </c>
      <c r="P74" s="630"/>
    </row>
    <row r="75" spans="1:22" s="100" customFormat="1" ht="15" customHeight="1" thickBot="1">
      <c r="D75" s="132"/>
      <c r="E75" s="132"/>
      <c r="F75" s="132"/>
      <c r="G75" s="314" t="s">
        <v>156</v>
      </c>
      <c r="H75" s="315"/>
      <c r="I75" s="315"/>
      <c r="J75" s="316"/>
      <c r="K75" s="328">
        <f>SUM(K68-U63)</f>
        <v>0</v>
      </c>
      <c r="L75" s="128"/>
      <c r="M75" s="128"/>
      <c r="O75" s="288" t="s">
        <v>127</v>
      </c>
      <c r="P75" s="289"/>
    </row>
    <row r="76" spans="1:22" s="100" customFormat="1" ht="15" customHeight="1">
      <c r="D76" s="132"/>
      <c r="E76" s="132"/>
      <c r="F76" s="132"/>
      <c r="H76" s="13" t="s">
        <v>265</v>
      </c>
      <c r="J76" s="179"/>
      <c r="O76" s="288" t="s">
        <v>129</v>
      </c>
      <c r="P76" s="290">
        <f>U63</f>
        <v>0</v>
      </c>
    </row>
    <row r="77" spans="1:22" s="100" customFormat="1" ht="15" customHeight="1">
      <c r="D77" s="132"/>
      <c r="E77" s="132"/>
      <c r="F77" s="132"/>
      <c r="J77" s="128"/>
      <c r="O77" s="288" t="s">
        <v>132</v>
      </c>
      <c r="P77" s="290">
        <f>P75+P76</f>
        <v>0</v>
      </c>
    </row>
    <row r="78" spans="1:22" s="100" customFormat="1" ht="15" customHeight="1">
      <c r="D78" s="132"/>
      <c r="E78" s="132"/>
      <c r="F78" s="132"/>
      <c r="J78" s="128"/>
      <c r="O78" s="291" t="s">
        <v>134</v>
      </c>
      <c r="P78" s="292">
        <f>P77-K47-K66-K63-K57</f>
        <v>0</v>
      </c>
    </row>
    <row r="79" spans="1:22" s="100" customFormat="1" ht="15" customHeight="1">
      <c r="D79" s="132"/>
      <c r="E79" s="132"/>
      <c r="F79" s="132"/>
      <c r="J79" s="128"/>
      <c r="O79" s="288" t="s">
        <v>135</v>
      </c>
      <c r="P79" s="290">
        <f>P78*0.49</f>
        <v>0</v>
      </c>
    </row>
    <row r="80" spans="1:22" s="100" customFormat="1" ht="15" customHeight="1">
      <c r="D80" s="132"/>
      <c r="E80" s="132"/>
      <c r="F80" s="132"/>
      <c r="J80" s="128"/>
      <c r="O80" s="288" t="s">
        <v>136</v>
      </c>
      <c r="P80" s="290">
        <f>P75+P79+P76</f>
        <v>0</v>
      </c>
    </row>
    <row r="81" spans="4:15" s="100" customFormat="1" ht="15" customHeight="1">
      <c r="D81" s="132"/>
      <c r="E81" s="132"/>
      <c r="F81" s="132"/>
      <c r="J81" s="128"/>
      <c r="O81" s="199"/>
    </row>
    <row r="82" spans="4:15" s="100" customFormat="1" ht="15" customHeight="1">
      <c r="D82" s="132"/>
      <c r="E82" s="132"/>
      <c r="F82" s="132"/>
      <c r="J82" s="128"/>
      <c r="O82" s="199"/>
    </row>
    <row r="83" spans="4:15" s="100" customFormat="1" ht="15" customHeight="1">
      <c r="D83" s="132"/>
      <c r="E83" s="132"/>
      <c r="F83" s="132"/>
      <c r="J83" s="128"/>
      <c r="O83" s="199"/>
    </row>
    <row r="84" spans="4:15" s="100" customFormat="1" ht="15" customHeight="1">
      <c r="D84" s="132"/>
      <c r="E84" s="132"/>
      <c r="F84" s="132"/>
      <c r="J84" s="128"/>
    </row>
    <row r="85" spans="4:15" s="100" customFormat="1" ht="15" customHeight="1">
      <c r="D85" s="132"/>
      <c r="E85" s="132"/>
      <c r="F85" s="132"/>
      <c r="J85" s="128"/>
      <c r="O85" s="199"/>
    </row>
    <row r="86" spans="4:15" s="100" customFormat="1" ht="15" customHeight="1">
      <c r="D86" s="132"/>
      <c r="E86" s="132"/>
      <c r="F86" s="132"/>
      <c r="J86" s="128"/>
      <c r="O86" s="199"/>
    </row>
    <row r="87" spans="4:15" s="100" customFormat="1" ht="15" customHeight="1">
      <c r="D87" s="132"/>
      <c r="E87" s="132"/>
      <c r="F87" s="132"/>
      <c r="J87" s="128"/>
      <c r="O87" s="199"/>
    </row>
    <row r="88" spans="4:15" s="100" customFormat="1" ht="15" customHeight="1">
      <c r="D88" s="132"/>
      <c r="E88" s="132"/>
      <c r="F88" s="132"/>
      <c r="J88" s="128"/>
      <c r="O88" s="199"/>
    </row>
    <row r="89" spans="4:15" s="100" customFormat="1" ht="15" customHeight="1">
      <c r="D89" s="132"/>
      <c r="E89" s="132"/>
      <c r="F89" s="132"/>
      <c r="J89" s="128"/>
      <c r="O89" s="199"/>
    </row>
    <row r="90" spans="4:15" s="100" customFormat="1" ht="15" customHeight="1">
      <c r="D90" s="132"/>
      <c r="E90" s="132"/>
      <c r="F90" s="132"/>
      <c r="J90" s="128"/>
      <c r="O90" s="199"/>
    </row>
    <row r="91" spans="4:15" s="100" customFormat="1" ht="15" customHeight="1">
      <c r="D91" s="132"/>
      <c r="E91" s="132"/>
      <c r="F91" s="132"/>
      <c r="J91" s="128"/>
      <c r="O91" s="199"/>
    </row>
    <row r="92" spans="4:15" s="100" customFormat="1" ht="15" customHeight="1">
      <c r="D92" s="132"/>
      <c r="E92" s="132"/>
      <c r="F92" s="132"/>
      <c r="J92" s="128"/>
      <c r="O92" s="199"/>
    </row>
    <row r="93" spans="4:15" s="100" customFormat="1" ht="15" customHeight="1">
      <c r="D93" s="132"/>
      <c r="E93" s="132"/>
      <c r="F93" s="132"/>
      <c r="J93" s="128"/>
      <c r="O93" s="199"/>
    </row>
    <row r="94" spans="4:15" s="100" customFormat="1" ht="15" customHeight="1">
      <c r="D94" s="132"/>
      <c r="E94" s="132"/>
      <c r="F94" s="132"/>
      <c r="J94" s="128"/>
      <c r="O94" s="199"/>
    </row>
    <row r="95" spans="4:15" s="100" customFormat="1" ht="15" customHeight="1">
      <c r="D95" s="132"/>
      <c r="E95" s="132"/>
      <c r="F95" s="132"/>
      <c r="J95" s="128"/>
    </row>
    <row r="96" spans="4:15" s="100" customFormat="1" ht="15" customHeight="1">
      <c r="D96" s="132"/>
      <c r="E96" s="132"/>
      <c r="F96" s="132"/>
      <c r="J96" s="128"/>
    </row>
    <row r="97" spans="4:15" s="100" customFormat="1" ht="15" customHeight="1">
      <c r="D97" s="132"/>
      <c r="E97" s="132"/>
      <c r="F97" s="132"/>
      <c r="J97" s="128"/>
    </row>
    <row r="98" spans="4:15" s="100" customFormat="1" ht="15" customHeight="1">
      <c r="D98" s="132"/>
      <c r="E98" s="132"/>
      <c r="F98" s="132"/>
      <c r="J98" s="128"/>
    </row>
    <row r="99" spans="4:15" s="100" customFormat="1" ht="15" customHeight="1">
      <c r="D99" s="132"/>
      <c r="E99" s="132"/>
      <c r="F99" s="132"/>
      <c r="J99" s="128"/>
    </row>
    <row r="100" spans="4:15" s="100" customFormat="1" ht="15" customHeight="1">
      <c r="D100" s="132"/>
      <c r="E100" s="132"/>
      <c r="F100" s="132"/>
      <c r="J100" s="128"/>
    </row>
    <row r="101" spans="4:15" s="100" customFormat="1" ht="12" customHeight="1">
      <c r="D101" s="132"/>
      <c r="E101" s="132"/>
      <c r="F101" s="132"/>
      <c r="J101" s="128"/>
    </row>
    <row r="102" spans="4:15" s="100" customFormat="1" ht="12" customHeight="1">
      <c r="D102" s="132"/>
      <c r="E102" s="132"/>
      <c r="F102" s="132"/>
      <c r="J102" s="128"/>
    </row>
    <row r="103" spans="4:15" s="100" customFormat="1" ht="12" customHeight="1">
      <c r="D103" s="132"/>
      <c r="E103" s="132"/>
      <c r="F103" s="132"/>
      <c r="J103" s="128"/>
    </row>
    <row r="104" spans="4:15" s="100" customFormat="1" ht="12" customHeight="1">
      <c r="D104" s="132"/>
      <c r="E104" s="132"/>
      <c r="F104" s="132"/>
      <c r="J104" s="128"/>
    </row>
    <row r="105" spans="4:15" s="100" customFormat="1" ht="12" customHeight="1">
      <c r="D105" s="132"/>
      <c r="E105" s="132"/>
      <c r="F105" s="132"/>
      <c r="J105" s="128"/>
    </row>
    <row r="106" spans="4:15" s="100" customFormat="1" ht="12" customHeight="1">
      <c r="D106" s="132"/>
      <c r="E106" s="132"/>
      <c r="F106" s="132"/>
      <c r="J106" s="128"/>
    </row>
    <row r="107" spans="4:15" s="100" customFormat="1" ht="12" customHeight="1">
      <c r="D107" s="132"/>
      <c r="E107" s="132"/>
      <c r="F107" s="132"/>
      <c r="J107" s="128"/>
    </row>
    <row r="108" spans="4:15" s="100" customFormat="1" ht="12" customHeight="1">
      <c r="D108" s="132"/>
      <c r="E108" s="132"/>
      <c r="F108" s="132"/>
      <c r="J108" s="128"/>
    </row>
    <row r="109" spans="4:15" s="100" customFormat="1" ht="12" customHeight="1">
      <c r="D109" s="132"/>
      <c r="E109" s="132"/>
      <c r="F109" s="132"/>
      <c r="J109" s="128"/>
    </row>
    <row r="110" spans="4:15" s="100" customFormat="1" ht="12" customHeight="1">
      <c r="D110" s="132"/>
      <c r="E110" s="132"/>
      <c r="F110" s="132"/>
      <c r="J110" s="128"/>
    </row>
    <row r="111" spans="4:15" s="100" customFormat="1" ht="12" customHeight="1">
      <c r="D111" s="132"/>
      <c r="E111" s="132"/>
      <c r="F111" s="132"/>
      <c r="J111" s="128"/>
      <c r="O111" s="199"/>
    </row>
    <row r="112" spans="4:15" s="100" customFormat="1" ht="12" customHeight="1">
      <c r="D112" s="132"/>
      <c r="E112" s="132"/>
      <c r="F112" s="132"/>
      <c r="J112" s="128"/>
      <c r="O112" s="199"/>
    </row>
    <row r="113" spans="4:15" s="100" customFormat="1" ht="12" customHeight="1">
      <c r="D113" s="132"/>
      <c r="E113" s="132"/>
      <c r="F113" s="132"/>
      <c r="J113" s="128"/>
      <c r="O113" s="199"/>
    </row>
    <row r="114" spans="4:15" s="100" customFormat="1" ht="12" customHeight="1">
      <c r="D114" s="132"/>
      <c r="E114" s="132"/>
      <c r="F114" s="132"/>
      <c r="J114" s="128"/>
      <c r="O114" s="199"/>
    </row>
    <row r="115" spans="4:15" s="100" customFormat="1" ht="12" customHeight="1">
      <c r="D115" s="132"/>
      <c r="E115" s="132"/>
      <c r="F115" s="132"/>
      <c r="J115" s="128"/>
      <c r="O115" s="199"/>
    </row>
    <row r="116" spans="4:15" s="100" customFormat="1" ht="12" customHeight="1">
      <c r="D116" s="132"/>
      <c r="E116" s="132"/>
      <c r="F116" s="132"/>
      <c r="J116" s="128"/>
      <c r="O116" s="199"/>
    </row>
    <row r="117" spans="4:15" s="100" customFormat="1" ht="12" customHeight="1">
      <c r="D117" s="132"/>
      <c r="E117" s="132"/>
      <c r="F117" s="132"/>
      <c r="J117" s="128"/>
      <c r="O117" s="199"/>
    </row>
    <row r="118" spans="4:15" s="100" customFormat="1" ht="12" customHeight="1">
      <c r="D118" s="132"/>
      <c r="E118" s="132"/>
      <c r="F118" s="132"/>
      <c r="J118" s="128"/>
      <c r="O118" s="199"/>
    </row>
    <row r="119" spans="4:15" s="100" customFormat="1" ht="12" customHeight="1">
      <c r="D119" s="132"/>
      <c r="E119" s="132"/>
      <c r="F119" s="132"/>
      <c r="J119" s="128"/>
      <c r="O119" s="199"/>
    </row>
    <row r="120" spans="4:15" s="100" customFormat="1" ht="12" customHeight="1">
      <c r="D120" s="132"/>
      <c r="E120" s="132"/>
      <c r="F120" s="132"/>
      <c r="J120" s="128"/>
      <c r="O120" s="199"/>
    </row>
    <row r="121" spans="4:15" s="100" customFormat="1" ht="12" customHeight="1">
      <c r="D121" s="132"/>
      <c r="E121" s="132"/>
      <c r="F121" s="132"/>
      <c r="J121" s="128"/>
      <c r="O121" s="199"/>
    </row>
    <row r="122" spans="4:15" s="100" customFormat="1" ht="12" customHeight="1">
      <c r="D122" s="132"/>
      <c r="E122" s="132"/>
      <c r="F122" s="132"/>
      <c r="J122" s="128"/>
      <c r="O122" s="199"/>
    </row>
    <row r="123" spans="4:15" s="100" customFormat="1" ht="12" customHeight="1">
      <c r="D123" s="132"/>
      <c r="E123" s="132"/>
      <c r="F123" s="132"/>
      <c r="J123" s="128"/>
      <c r="O123" s="199"/>
    </row>
    <row r="124" spans="4:15" s="100" customFormat="1" ht="12" customHeight="1">
      <c r="D124" s="132"/>
      <c r="E124" s="132"/>
      <c r="F124" s="132"/>
      <c r="J124" s="128"/>
      <c r="O124" s="199"/>
    </row>
    <row r="125" spans="4:15" s="100" customFormat="1" ht="12" customHeight="1">
      <c r="D125" s="132"/>
      <c r="E125" s="132"/>
      <c r="F125" s="132"/>
      <c r="J125" s="128"/>
      <c r="O125" s="199"/>
    </row>
    <row r="126" spans="4:15" s="100" customFormat="1" ht="12" customHeight="1">
      <c r="D126" s="132"/>
      <c r="E126" s="132"/>
      <c r="F126" s="132"/>
      <c r="J126" s="128"/>
      <c r="O126" s="199"/>
    </row>
    <row r="127" spans="4:15" s="100" customFormat="1" ht="12" customHeight="1">
      <c r="D127" s="132"/>
      <c r="E127" s="132"/>
      <c r="F127" s="132"/>
      <c r="J127" s="128"/>
      <c r="O127" s="199"/>
    </row>
    <row r="128" spans="4:15" s="100" customFormat="1" ht="12" customHeight="1">
      <c r="D128" s="132"/>
      <c r="E128" s="132"/>
      <c r="F128" s="132"/>
      <c r="J128" s="128"/>
      <c r="O128" s="199"/>
    </row>
    <row r="129" spans="4:15" s="100" customFormat="1" ht="12" customHeight="1">
      <c r="D129" s="132"/>
      <c r="E129" s="132"/>
      <c r="F129" s="132"/>
      <c r="J129" s="128"/>
      <c r="O129" s="199"/>
    </row>
    <row r="130" spans="4:15" s="100" customFormat="1" ht="12" customHeight="1">
      <c r="D130" s="132"/>
      <c r="E130" s="132"/>
      <c r="F130" s="132"/>
      <c r="J130" s="128"/>
      <c r="O130" s="199"/>
    </row>
    <row r="131" spans="4:15" s="100" customFormat="1" ht="12" customHeight="1">
      <c r="D131" s="132"/>
      <c r="E131" s="132"/>
      <c r="F131" s="132"/>
      <c r="J131" s="128"/>
      <c r="O131" s="199"/>
    </row>
    <row r="132" spans="4:15" s="100" customFormat="1" ht="12" customHeight="1">
      <c r="D132" s="132"/>
      <c r="E132" s="132"/>
      <c r="F132" s="132"/>
      <c r="J132" s="128"/>
      <c r="O132" s="199"/>
    </row>
    <row r="133" spans="4:15" s="100" customFormat="1" ht="12" customHeight="1">
      <c r="D133" s="132"/>
      <c r="E133" s="132"/>
      <c r="F133" s="132"/>
      <c r="J133" s="128"/>
      <c r="O133" s="199"/>
    </row>
    <row r="134" spans="4:15" s="100" customFormat="1" ht="12" customHeight="1">
      <c r="D134" s="132"/>
      <c r="E134" s="132"/>
      <c r="F134" s="132"/>
      <c r="J134" s="128"/>
      <c r="O134" s="199"/>
    </row>
    <row r="135" spans="4:15" s="100" customFormat="1" ht="12" customHeight="1">
      <c r="D135" s="132"/>
      <c r="E135" s="132"/>
      <c r="F135" s="132"/>
      <c r="J135" s="128"/>
      <c r="O135" s="199"/>
    </row>
    <row r="136" spans="4:15" s="100" customFormat="1" ht="12" customHeight="1">
      <c r="D136" s="132"/>
      <c r="E136" s="132"/>
      <c r="F136" s="132"/>
      <c r="J136" s="128"/>
      <c r="O136" s="199"/>
    </row>
    <row r="137" spans="4:15" s="100" customFormat="1" ht="12" customHeight="1">
      <c r="D137" s="132"/>
      <c r="E137" s="132"/>
      <c r="F137" s="132"/>
      <c r="J137" s="128"/>
      <c r="O137" s="199"/>
    </row>
    <row r="138" spans="4:15" s="100" customFormat="1" ht="12" customHeight="1">
      <c r="D138" s="132"/>
      <c r="E138" s="132"/>
      <c r="F138" s="132"/>
      <c r="J138" s="128"/>
      <c r="O138" s="199"/>
    </row>
    <row r="139" spans="4:15" s="100" customFormat="1" ht="12" customHeight="1">
      <c r="D139" s="132"/>
      <c r="E139" s="132"/>
      <c r="F139" s="132"/>
      <c r="J139" s="128"/>
      <c r="O139" s="199"/>
    </row>
    <row r="140" spans="4:15" s="100" customFormat="1" ht="12" customHeight="1">
      <c r="D140" s="132"/>
      <c r="E140" s="132"/>
      <c r="F140" s="132"/>
      <c r="J140" s="128"/>
      <c r="O140" s="199"/>
    </row>
    <row r="141" spans="4:15" s="100" customFormat="1" ht="12" customHeight="1">
      <c r="D141" s="132"/>
      <c r="E141" s="132"/>
      <c r="F141" s="132"/>
      <c r="J141" s="128"/>
      <c r="O141" s="199"/>
    </row>
    <row r="142" spans="4:15" s="100" customFormat="1" ht="12" customHeight="1">
      <c r="D142" s="132"/>
      <c r="E142" s="132"/>
      <c r="F142" s="132"/>
      <c r="J142" s="128"/>
      <c r="O142" s="199"/>
    </row>
    <row r="143" spans="4:15" s="100" customFormat="1" ht="12" customHeight="1">
      <c r="D143" s="132"/>
      <c r="E143" s="132"/>
      <c r="F143" s="132"/>
      <c r="J143" s="128"/>
      <c r="O143" s="199"/>
    </row>
    <row r="144" spans="4:15" s="100" customFormat="1" ht="12" customHeight="1">
      <c r="D144" s="132"/>
      <c r="E144" s="132"/>
      <c r="F144" s="132"/>
      <c r="J144" s="128"/>
      <c r="O144" s="199"/>
    </row>
    <row r="145" spans="4:15" s="100" customFormat="1" ht="12" customHeight="1">
      <c r="D145" s="132"/>
      <c r="E145" s="132"/>
      <c r="F145" s="132"/>
      <c r="J145" s="128"/>
      <c r="O145" s="199"/>
    </row>
    <row r="146" spans="4:15" s="100" customFormat="1" ht="12" customHeight="1">
      <c r="D146" s="132"/>
      <c r="E146" s="132"/>
      <c r="F146" s="132"/>
      <c r="J146" s="128"/>
      <c r="O146" s="199"/>
    </row>
    <row r="147" spans="4:15" s="100" customFormat="1" ht="12" customHeight="1">
      <c r="D147" s="132"/>
      <c r="E147" s="132"/>
      <c r="F147" s="132"/>
      <c r="J147" s="128"/>
      <c r="O147" s="199"/>
    </row>
    <row r="148" spans="4:15" s="100" customFormat="1" ht="12" customHeight="1">
      <c r="D148" s="132"/>
      <c r="E148" s="132"/>
      <c r="F148" s="132"/>
      <c r="J148" s="128"/>
      <c r="O148" s="199"/>
    </row>
    <row r="149" spans="4:15" s="100" customFormat="1" ht="12" customHeight="1">
      <c r="D149" s="132"/>
      <c r="E149" s="132"/>
      <c r="F149" s="132"/>
      <c r="J149" s="128"/>
      <c r="O149" s="199"/>
    </row>
    <row r="150" spans="4:15" s="100" customFormat="1" ht="12" customHeight="1">
      <c r="D150" s="132"/>
      <c r="E150" s="132"/>
      <c r="F150" s="132"/>
      <c r="J150" s="128"/>
      <c r="O150" s="199"/>
    </row>
    <row r="151" spans="4:15" s="100" customFormat="1" ht="12" customHeight="1">
      <c r="D151" s="132"/>
      <c r="E151" s="132"/>
      <c r="F151" s="132"/>
      <c r="J151" s="128"/>
      <c r="O151" s="199"/>
    </row>
    <row r="152" spans="4:15" s="100" customFormat="1" ht="12" customHeight="1">
      <c r="D152" s="132"/>
      <c r="E152" s="132"/>
      <c r="F152" s="132"/>
      <c r="J152" s="128"/>
      <c r="O152" s="199"/>
    </row>
    <row r="153" spans="4:15" s="100" customFormat="1" ht="12" customHeight="1">
      <c r="D153" s="132"/>
      <c r="E153" s="132"/>
      <c r="F153" s="132"/>
      <c r="J153" s="128"/>
      <c r="O153" s="199"/>
    </row>
    <row r="154" spans="4:15" s="100" customFormat="1" ht="12" customHeight="1">
      <c r="D154" s="132"/>
      <c r="E154" s="132"/>
      <c r="F154" s="132"/>
      <c r="J154" s="128"/>
      <c r="O154" s="199"/>
    </row>
    <row r="155" spans="4:15" s="100" customFormat="1" ht="12" customHeight="1">
      <c r="D155" s="132"/>
      <c r="E155" s="132"/>
      <c r="F155" s="132"/>
      <c r="J155" s="128"/>
      <c r="O155" s="199"/>
    </row>
    <row r="156" spans="4:15" s="100" customFormat="1" ht="12" customHeight="1">
      <c r="D156" s="132"/>
      <c r="E156" s="132"/>
      <c r="F156" s="132"/>
      <c r="J156" s="128"/>
      <c r="O156" s="199"/>
    </row>
    <row r="157" spans="4:15" s="100" customFormat="1" ht="12" customHeight="1">
      <c r="D157" s="132"/>
      <c r="E157" s="132"/>
      <c r="F157" s="132"/>
      <c r="J157" s="128"/>
      <c r="O157" s="199"/>
    </row>
    <row r="158" spans="4:15" s="100" customFormat="1" ht="12" customHeight="1">
      <c r="D158" s="132"/>
      <c r="E158" s="132"/>
      <c r="F158" s="132"/>
      <c r="J158" s="128"/>
      <c r="O158" s="199"/>
    </row>
    <row r="159" spans="4:15" s="100" customFormat="1" ht="12" customHeight="1">
      <c r="D159" s="132"/>
      <c r="E159" s="132"/>
      <c r="F159" s="132"/>
      <c r="J159" s="128"/>
      <c r="O159" s="199"/>
    </row>
    <row r="160" spans="4:15" s="100" customFormat="1" ht="12" customHeight="1">
      <c r="D160" s="132"/>
      <c r="E160" s="132"/>
      <c r="F160" s="132"/>
      <c r="J160" s="128"/>
      <c r="O160" s="199"/>
    </row>
    <row r="161" spans="4:15" s="100" customFormat="1" ht="12" customHeight="1">
      <c r="D161" s="132"/>
      <c r="E161" s="132"/>
      <c r="F161" s="132"/>
      <c r="J161" s="128"/>
      <c r="O161" s="199"/>
    </row>
    <row r="162" spans="4:15" s="100" customFormat="1" ht="12" customHeight="1">
      <c r="D162" s="132"/>
      <c r="E162" s="132"/>
      <c r="F162" s="132"/>
      <c r="J162" s="128"/>
      <c r="O162" s="199"/>
    </row>
    <row r="163" spans="4:15" s="100" customFormat="1" ht="12" customHeight="1">
      <c r="D163" s="132"/>
      <c r="E163" s="132"/>
      <c r="F163" s="132"/>
      <c r="J163" s="128"/>
      <c r="O163" s="199"/>
    </row>
    <row r="164" spans="4:15" s="100" customFormat="1" ht="12" customHeight="1">
      <c r="D164" s="132"/>
      <c r="E164" s="132"/>
      <c r="F164" s="132"/>
      <c r="J164" s="128"/>
      <c r="O164" s="199"/>
    </row>
    <row r="165" spans="4:15" s="100" customFormat="1" ht="12" customHeight="1">
      <c r="D165" s="132"/>
      <c r="E165" s="132"/>
      <c r="F165" s="132"/>
      <c r="J165" s="128"/>
      <c r="O165" s="199"/>
    </row>
    <row r="166" spans="4:15" s="100" customFormat="1" ht="12" customHeight="1">
      <c r="D166" s="132"/>
      <c r="E166" s="132"/>
      <c r="F166" s="132"/>
      <c r="J166" s="128"/>
      <c r="O166" s="199"/>
    </row>
    <row r="167" spans="4:15" s="100" customFormat="1" ht="12" customHeight="1">
      <c r="D167" s="132"/>
      <c r="E167" s="132"/>
      <c r="F167" s="132"/>
      <c r="J167" s="128"/>
      <c r="O167" s="199"/>
    </row>
    <row r="168" spans="4:15" s="100" customFormat="1" ht="12" customHeight="1">
      <c r="D168" s="132"/>
      <c r="E168" s="132"/>
      <c r="F168" s="132"/>
      <c r="J168" s="128"/>
      <c r="O168" s="199"/>
    </row>
    <row r="169" spans="4:15" s="100" customFormat="1" ht="12" customHeight="1">
      <c r="D169" s="132"/>
      <c r="E169" s="132"/>
      <c r="F169" s="132"/>
      <c r="J169" s="128"/>
      <c r="O169" s="199"/>
    </row>
    <row r="170" spans="4:15" s="100" customFormat="1" ht="12" customHeight="1">
      <c r="D170" s="132"/>
      <c r="E170" s="132"/>
      <c r="F170" s="132"/>
      <c r="J170" s="128"/>
      <c r="O170" s="199"/>
    </row>
    <row r="171" spans="4:15" s="100" customFormat="1" ht="12" customHeight="1">
      <c r="D171" s="132"/>
      <c r="E171" s="132"/>
      <c r="F171" s="132"/>
      <c r="J171" s="128"/>
      <c r="O171" s="199"/>
    </row>
    <row r="172" spans="4:15" s="100" customFormat="1" ht="12" customHeight="1">
      <c r="D172" s="132"/>
      <c r="E172" s="132"/>
      <c r="F172" s="132"/>
      <c r="J172" s="128"/>
      <c r="O172" s="199"/>
    </row>
    <row r="173" spans="4:15" s="100" customFormat="1" ht="12" customHeight="1">
      <c r="D173" s="132"/>
      <c r="E173" s="132"/>
      <c r="F173" s="132"/>
      <c r="J173" s="128"/>
      <c r="O173" s="199"/>
    </row>
    <row r="174" spans="4:15" s="100" customFormat="1" ht="12" customHeight="1">
      <c r="D174" s="132"/>
      <c r="E174" s="132"/>
      <c r="F174" s="132"/>
      <c r="J174" s="128"/>
      <c r="O174" s="199"/>
    </row>
    <row r="175" spans="4:15" s="100" customFormat="1" ht="12" customHeight="1">
      <c r="D175" s="132"/>
      <c r="E175" s="132"/>
      <c r="F175" s="132"/>
      <c r="J175" s="128"/>
      <c r="O175" s="199"/>
    </row>
    <row r="176" spans="4:15" s="100" customFormat="1" ht="12" customHeight="1">
      <c r="D176" s="132"/>
      <c r="E176" s="132"/>
      <c r="F176" s="132"/>
      <c r="J176" s="128"/>
      <c r="O176" s="199"/>
    </row>
    <row r="177" spans="4:15" s="100" customFormat="1" ht="12" customHeight="1">
      <c r="D177" s="132"/>
      <c r="E177" s="132"/>
      <c r="F177" s="132"/>
      <c r="J177" s="128"/>
      <c r="O177" s="199"/>
    </row>
    <row r="178" spans="4:15" s="100" customFormat="1" ht="12" customHeight="1">
      <c r="D178" s="132"/>
      <c r="E178" s="132"/>
      <c r="F178" s="132"/>
      <c r="J178" s="128"/>
      <c r="O178" s="199"/>
    </row>
    <row r="179" spans="4:15" s="100" customFormat="1" ht="12" customHeight="1">
      <c r="D179" s="132"/>
      <c r="E179" s="132"/>
      <c r="F179" s="132"/>
      <c r="J179" s="128"/>
      <c r="O179" s="199"/>
    </row>
    <row r="180" spans="4:15" s="100" customFormat="1" ht="12" customHeight="1">
      <c r="D180" s="132"/>
      <c r="E180" s="132"/>
      <c r="F180" s="132"/>
      <c r="J180" s="128"/>
      <c r="O180" s="199"/>
    </row>
    <row r="181" spans="4:15" s="100" customFormat="1" ht="12" customHeight="1">
      <c r="D181" s="132"/>
      <c r="E181" s="132"/>
      <c r="F181" s="132"/>
      <c r="J181" s="128"/>
      <c r="O181" s="199"/>
    </row>
    <row r="182" spans="4:15" s="100" customFormat="1" ht="12" customHeight="1">
      <c r="D182" s="132"/>
      <c r="E182" s="132"/>
      <c r="F182" s="132"/>
      <c r="J182" s="128"/>
      <c r="O182" s="199"/>
    </row>
    <row r="183" spans="4:15" s="100" customFormat="1" ht="12" customHeight="1">
      <c r="D183" s="132"/>
      <c r="E183" s="132"/>
      <c r="F183" s="132"/>
      <c r="J183" s="128"/>
      <c r="O183" s="199"/>
    </row>
    <row r="184" spans="4:15" s="100" customFormat="1" ht="12" customHeight="1">
      <c r="D184" s="132"/>
      <c r="E184" s="132"/>
      <c r="F184" s="132"/>
      <c r="J184" s="128"/>
      <c r="O184" s="199"/>
    </row>
    <row r="185" spans="4:15" s="100" customFormat="1" ht="12" customHeight="1">
      <c r="D185" s="132"/>
      <c r="E185" s="132"/>
      <c r="F185" s="132"/>
      <c r="J185" s="128"/>
      <c r="O185" s="199"/>
    </row>
    <row r="186" spans="4:15" s="100" customFormat="1" ht="12" customHeight="1">
      <c r="D186" s="132"/>
      <c r="E186" s="132"/>
      <c r="F186" s="132"/>
      <c r="J186" s="128"/>
      <c r="O186" s="199"/>
    </row>
    <row r="187" spans="4:15" s="100" customFormat="1" ht="12" customHeight="1">
      <c r="D187" s="132"/>
      <c r="E187" s="132"/>
      <c r="F187" s="132"/>
      <c r="J187" s="128"/>
      <c r="O187" s="199"/>
    </row>
    <row r="188" spans="4:15" s="100" customFormat="1" ht="12" customHeight="1">
      <c r="D188" s="132"/>
      <c r="E188" s="132"/>
      <c r="F188" s="132"/>
      <c r="J188" s="128"/>
      <c r="O188" s="199"/>
    </row>
    <row r="189" spans="4:15" s="100" customFormat="1" ht="12" customHeight="1">
      <c r="D189" s="132"/>
      <c r="E189" s="132"/>
      <c r="F189" s="132"/>
      <c r="J189" s="128"/>
      <c r="O189" s="199"/>
    </row>
    <row r="190" spans="4:15" s="100" customFormat="1" ht="12" customHeight="1">
      <c r="D190" s="132"/>
      <c r="E190" s="132"/>
      <c r="F190" s="132"/>
      <c r="J190" s="128"/>
      <c r="O190" s="199"/>
    </row>
    <row r="191" spans="4:15" s="100" customFormat="1" ht="12" customHeight="1">
      <c r="D191" s="132"/>
      <c r="E191" s="132"/>
      <c r="F191" s="132"/>
      <c r="J191" s="128"/>
      <c r="O191" s="199"/>
    </row>
    <row r="192" spans="4:15" s="100" customFormat="1" ht="12" customHeight="1">
      <c r="D192" s="132"/>
      <c r="E192" s="132"/>
      <c r="F192" s="132"/>
      <c r="J192" s="128"/>
      <c r="O192" s="199"/>
    </row>
    <row r="193" spans="1:15" s="100" customFormat="1" ht="12" customHeight="1">
      <c r="D193" s="132"/>
      <c r="E193" s="132"/>
      <c r="F193" s="132"/>
      <c r="J193" s="128"/>
      <c r="O193" s="199"/>
    </row>
    <row r="194" spans="1:15" s="100" customFormat="1" ht="12" customHeight="1">
      <c r="D194" s="132"/>
      <c r="E194" s="132"/>
      <c r="F194" s="132"/>
      <c r="J194" s="128"/>
      <c r="O194" s="199"/>
    </row>
    <row r="195" spans="1:15" s="100" customFormat="1" ht="12" customHeight="1">
      <c r="D195" s="132"/>
      <c r="E195" s="132"/>
      <c r="F195" s="132"/>
      <c r="J195" s="128"/>
      <c r="O195" s="199"/>
    </row>
    <row r="196" spans="1:15" s="100" customFormat="1" ht="12" customHeight="1">
      <c r="D196" s="132"/>
      <c r="E196" s="132"/>
      <c r="F196" s="132"/>
      <c r="J196" s="128"/>
      <c r="O196" s="199"/>
    </row>
    <row r="197" spans="1:15" ht="12" customHeight="1">
      <c r="A197" s="10"/>
      <c r="K197" s="10"/>
    </row>
    <row r="198" spans="1:15" ht="12" customHeight="1">
      <c r="A198" s="10"/>
      <c r="K198" s="10"/>
    </row>
    <row r="199" spans="1:15" ht="12" customHeight="1">
      <c r="A199" s="10"/>
      <c r="K199" s="10"/>
    </row>
    <row r="200" spans="1:15" ht="12" customHeight="1">
      <c r="A200" s="10"/>
      <c r="K200" s="10"/>
    </row>
    <row r="201" spans="1:15" ht="12" customHeight="1">
      <c r="A201" s="10"/>
      <c r="K201" s="10"/>
    </row>
    <row r="202" spans="1:15" ht="12" customHeight="1">
      <c r="A202" s="10"/>
      <c r="K202" s="10"/>
    </row>
    <row r="203" spans="1:15" ht="12" customHeight="1">
      <c r="A203" s="10"/>
      <c r="K203" s="10"/>
    </row>
    <row r="204" spans="1:15" ht="12" customHeight="1">
      <c r="A204" s="10"/>
      <c r="K204" s="10"/>
    </row>
    <row r="205" spans="1:15" ht="12" customHeight="1">
      <c r="A205" s="10"/>
      <c r="K205" s="10"/>
    </row>
    <row r="206" spans="1:15" ht="12" customHeight="1">
      <c r="A206" s="10"/>
      <c r="K206" s="10"/>
    </row>
    <row r="207" spans="1:15" ht="12" customHeight="1">
      <c r="A207" s="10"/>
      <c r="K207" s="10"/>
    </row>
    <row r="208" spans="1:15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7YQLP3/wDk5EagSgjhRgaD+vwKHmTuH2ODxKMfHVizOowOjbQ09WgjfU/Oci1DDNqETJy1vQcu1lzLz1aZIsUw==" saltValue="piAZv4hU1RNmY2XhDCLC6Q==" spinCount="100000" sheet="1" objects="1" scenarios="1"/>
  <mergeCells count="50"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1:P11"/>
    <mergeCell ref="A7:D7"/>
    <mergeCell ref="A12:J12"/>
    <mergeCell ref="E14:F14"/>
    <mergeCell ref="E15:F15"/>
    <mergeCell ref="E16:F16"/>
    <mergeCell ref="H34:I34"/>
    <mergeCell ref="H35:I35"/>
    <mergeCell ref="H36:I36"/>
    <mergeCell ref="A38:K38"/>
    <mergeCell ref="E27:F27"/>
    <mergeCell ref="E28:F28"/>
    <mergeCell ref="H31:I31"/>
    <mergeCell ref="H32:I32"/>
    <mergeCell ref="H33:I33"/>
    <mergeCell ref="A41:K41"/>
    <mergeCell ref="F42:H42"/>
    <mergeCell ref="F43:H43"/>
    <mergeCell ref="F44:H44"/>
    <mergeCell ref="F45:H45"/>
    <mergeCell ref="A68:J68"/>
    <mergeCell ref="A71:J71"/>
    <mergeCell ref="A73:J73"/>
    <mergeCell ref="A47:K47"/>
    <mergeCell ref="A51:K51"/>
    <mergeCell ref="A57:K57"/>
    <mergeCell ref="A10:E10"/>
    <mergeCell ref="H25:I25"/>
    <mergeCell ref="H26:I26"/>
    <mergeCell ref="H27:I27"/>
    <mergeCell ref="H28:I28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</mergeCells>
  <phoneticPr fontId="2" type="noConversion"/>
  <dataValidations disablePrompts="1" count="1">
    <dataValidation type="list" allowBlank="1" showInputMessage="1" showErrorMessage="1" sqref="P75" xr:uid="{00000000-0002-0000-06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W1202"/>
  <sheetViews>
    <sheetView showGridLines="0" showZeros="0" topLeftCell="A12" zoomScaleNormal="100" workbookViewId="0">
      <selection activeCell="K35" sqref="K35"/>
    </sheetView>
  </sheetViews>
  <sheetFormatPr defaultColWidth="10.7109375" defaultRowHeight="15" customHeight="1"/>
  <cols>
    <col min="1" max="1" width="3" style="115" customWidth="1"/>
    <col min="2" max="2" width="1.85546875" style="100" customWidth="1"/>
    <col min="3" max="3" width="1.7109375" style="100" customWidth="1"/>
    <col min="4" max="4" width="20.7109375" style="132" customWidth="1"/>
    <col min="5" max="5" width="10.5703125" style="132" customWidth="1"/>
    <col min="6" max="6" width="10.85546875" style="132" customWidth="1"/>
    <col min="7" max="9" width="5.5703125" style="100" customWidth="1"/>
    <col min="10" max="10" width="9.28515625" style="128" customWidth="1"/>
    <col min="11" max="11" width="19.28515625" style="268" bestFit="1" customWidth="1"/>
    <col min="12" max="12" width="13" style="233" customWidth="1"/>
    <col min="13" max="13" width="22.7109375" style="233" bestFit="1" customWidth="1"/>
    <col min="14" max="14" width="16.140625" style="233" customWidth="1"/>
    <col min="15" max="15" width="15.7109375" style="373" customWidth="1"/>
    <col min="16" max="19" width="15.7109375" style="233" customWidth="1"/>
    <col min="20" max="21" width="10.7109375" style="233" customWidth="1"/>
    <col min="22" max="16384" width="10.7109375" style="233"/>
  </cols>
  <sheetData>
    <row r="1" spans="1:17" s="372" customFormat="1" ht="15" customHeight="1">
      <c r="A1" s="428"/>
      <c r="B1" s="428"/>
      <c r="C1" s="428"/>
      <c r="D1" s="428"/>
      <c r="E1" s="428"/>
      <c r="F1" s="371"/>
      <c r="G1" s="101"/>
      <c r="H1" s="101"/>
      <c r="I1" s="101"/>
      <c r="J1" s="235"/>
      <c r="K1" s="101"/>
      <c r="L1" s="233"/>
      <c r="M1" s="233"/>
      <c r="O1" s="373"/>
      <c r="P1" s="233"/>
      <c r="Q1" s="233"/>
    </row>
    <row r="2" spans="1:17" ht="15" customHeight="1">
      <c r="A2" s="429"/>
      <c r="B2" s="429"/>
      <c r="C2" s="429"/>
      <c r="D2" s="429"/>
      <c r="E2" s="429"/>
      <c r="G2" s="110"/>
      <c r="K2" s="100"/>
      <c r="O2" s="374"/>
    </row>
    <row r="3" spans="1:17" ht="15" customHeight="1">
      <c r="A3" s="429"/>
      <c r="B3" s="429"/>
      <c r="C3" s="429"/>
      <c r="D3" s="655" t="s">
        <v>264</v>
      </c>
      <c r="E3" s="655"/>
      <c r="F3" s="655"/>
      <c r="G3" s="655"/>
      <c r="H3" s="655"/>
      <c r="I3" s="655"/>
      <c r="J3" s="655"/>
      <c r="K3" s="100"/>
      <c r="O3" s="233"/>
    </row>
    <row r="4" spans="1:17" ht="15" customHeight="1">
      <c r="A4" s="429"/>
      <c r="B4" s="429"/>
      <c r="C4" s="429"/>
      <c r="D4" s="429"/>
      <c r="E4" s="429"/>
      <c r="G4" s="172"/>
      <c r="K4" s="100"/>
      <c r="O4" s="233"/>
    </row>
    <row r="5" spans="1:17" ht="15" customHeight="1">
      <c r="K5" s="100"/>
      <c r="O5" s="233"/>
    </row>
    <row r="6" spans="1:17" ht="15" customHeight="1">
      <c r="G6" s="110"/>
      <c r="I6" s="85" t="s">
        <v>159</v>
      </c>
      <c r="K6" s="100"/>
      <c r="O6" s="233"/>
    </row>
    <row r="7" spans="1:17" ht="15" customHeight="1">
      <c r="A7" s="521" t="s">
        <v>139</v>
      </c>
      <c r="B7" s="522"/>
      <c r="C7" s="522"/>
      <c r="D7" s="523"/>
      <c r="E7" s="111"/>
      <c r="F7" s="107" t="s">
        <v>12</v>
      </c>
      <c r="G7" s="112"/>
      <c r="H7" s="113"/>
      <c r="I7" s="113"/>
      <c r="J7" s="114"/>
      <c r="K7" s="131" t="s">
        <v>13</v>
      </c>
      <c r="O7" s="233"/>
    </row>
    <row r="8" spans="1:17" ht="15" customHeight="1">
      <c r="D8" s="116" t="s">
        <v>16</v>
      </c>
      <c r="E8" s="100"/>
      <c r="F8" s="100"/>
      <c r="G8" s="117"/>
      <c r="H8" s="118"/>
      <c r="J8" s="119"/>
      <c r="K8" s="376">
        <f>'UofSC Year 1'!K8</f>
        <v>0</v>
      </c>
      <c r="O8" s="233"/>
    </row>
    <row r="9" spans="1:17" ht="15" customHeight="1" thickBot="1">
      <c r="A9" s="89"/>
      <c r="B9" s="91"/>
      <c r="C9" s="91"/>
      <c r="D9" s="92" t="s">
        <v>19</v>
      </c>
      <c r="E9" s="121"/>
      <c r="F9" s="121"/>
      <c r="G9" s="122"/>
      <c r="H9" s="123"/>
      <c r="I9" s="124"/>
      <c r="J9" s="125"/>
      <c r="K9" s="126" t="s">
        <v>20</v>
      </c>
      <c r="O9" s="233"/>
    </row>
    <row r="10" spans="1:17" ht="15" customHeight="1" thickBot="1">
      <c r="A10" s="416" t="s">
        <v>22</v>
      </c>
      <c r="B10" s="417"/>
      <c r="C10" s="418"/>
      <c r="D10" s="419"/>
      <c r="E10" s="420"/>
      <c r="F10" s="421"/>
      <c r="G10" s="127"/>
      <c r="H10" s="118"/>
      <c r="I10" s="118"/>
      <c r="J10" s="100" t="s">
        <v>23</v>
      </c>
      <c r="K10" s="451">
        <f>'UofSC Year 1'!K10</f>
        <v>0</v>
      </c>
      <c r="O10" s="233"/>
    </row>
    <row r="11" spans="1:17" ht="15" customHeight="1">
      <c r="D11" s="245">
        <f>'UofSC Year 1'!D12</f>
        <v>0</v>
      </c>
      <c r="E11" s="127"/>
      <c r="F11" s="127"/>
      <c r="G11" s="127"/>
      <c r="H11" s="93"/>
      <c r="I11" s="93"/>
      <c r="J11" s="246" t="s">
        <v>25</v>
      </c>
      <c r="K11" s="451">
        <f>'UofSC Year 5'!K11</f>
        <v>0</v>
      </c>
      <c r="O11" s="233"/>
    </row>
    <row r="12" spans="1:17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O12" s="233"/>
    </row>
    <row r="13" spans="1:17" ht="15" customHeight="1" thickBot="1">
      <c r="E13" s="133"/>
      <c r="F13" s="133"/>
      <c r="G13" s="323"/>
      <c r="H13" s="172" t="s">
        <v>30</v>
      </c>
      <c r="I13" s="324"/>
      <c r="K13" s="137" t="s">
        <v>31</v>
      </c>
      <c r="O13" s="233"/>
    </row>
    <row r="14" spans="1:17" ht="15" customHeight="1" thickBot="1">
      <c r="B14" s="91"/>
      <c r="C14" s="91"/>
      <c r="D14" s="138" t="s">
        <v>36</v>
      </c>
      <c r="E14" s="528" t="s">
        <v>37</v>
      </c>
      <c r="F14" s="529"/>
      <c r="G14" s="375" t="s">
        <v>38</v>
      </c>
      <c r="H14" s="203" t="s">
        <v>39</v>
      </c>
      <c r="I14" s="203" t="s">
        <v>40</v>
      </c>
      <c r="J14" s="322" t="s">
        <v>41</v>
      </c>
      <c r="K14" s="251" t="s">
        <v>160</v>
      </c>
      <c r="O14" s="233"/>
    </row>
    <row r="15" spans="1:17" ht="15" customHeight="1">
      <c r="A15" s="144">
        <v>1</v>
      </c>
      <c r="B15" s="145"/>
      <c r="C15" s="101"/>
      <c r="D15" s="146">
        <f>'UofSC Year 1'!D15</f>
        <v>0</v>
      </c>
      <c r="E15" s="606"/>
      <c r="F15" s="530"/>
      <c r="G15" s="376">
        <f>'UofSC Year 1'!G15+'UofSC Year 2'!G15+'UofSC Year 3'!G15+'UofSC Year 4'!G15+'UofSC Year 5'!G15</f>
        <v>0</v>
      </c>
      <c r="H15" s="376">
        <f>'UofSC Year 1'!H15+'UofSC Year 2'!H15+'UofSC Year 3'!H15+'UofSC Year 4'!H15+'UofSC Year 5'!H15</f>
        <v>0</v>
      </c>
      <c r="I15" s="376">
        <f>'UofSC Year 1'!I15+'UofSC Year 2'!I15+'UofSC Year 3'!I15+'UofSC Year 4'!I15+'UofSC Year 5'!I15</f>
        <v>0</v>
      </c>
      <c r="J15" s="377">
        <f>'UofSC Year 1'!J15+'UofSC Year 2'!J15+'UofSC Year 3'!J15+'UofSC Year 4'!J15+'UofSC Year 5'!J15</f>
        <v>0</v>
      </c>
      <c r="K15" s="377">
        <f>'UofSC Year 1'!K15+'UofSC Year 2'!K15+'UofSC Year 3'!K15+'UofSC Year 4'!K15+'UofSC Year 5'!K15</f>
        <v>0</v>
      </c>
      <c r="O15" s="233"/>
    </row>
    <row r="16" spans="1:17" ht="15" customHeight="1">
      <c r="A16" s="144">
        <v>2</v>
      </c>
      <c r="B16" s="145"/>
      <c r="C16" s="101"/>
      <c r="D16" s="378" t="str">
        <f>'UofSC Year 1'!D16</f>
        <v xml:space="preserve"> </v>
      </c>
      <c r="E16" s="606"/>
      <c r="F16" s="530"/>
      <c r="G16" s="376">
        <f>'UofSC Year 1'!G16+'UofSC Year 2'!G16+'UofSC Year 3'!G16+'UofSC Year 4'!G16+'UofSC Year 5'!G16</f>
        <v>0</v>
      </c>
      <c r="H16" s="376">
        <f>'UofSC Year 1'!H16+'UofSC Year 2'!H16+'UofSC Year 3'!H16+'UofSC Year 4'!H16+'UofSC Year 5'!H16</f>
        <v>0</v>
      </c>
      <c r="I16" s="376">
        <f>'UofSC Year 1'!I16+'UofSC Year 2'!I16+'UofSC Year 3'!I16+'UofSC Year 4'!I16+'UofSC Year 5'!I16</f>
        <v>0</v>
      </c>
      <c r="J16" s="377">
        <f>'UofSC Year 1'!J16+'UofSC Year 2'!J16+'UofSC Year 3'!J16+'UofSC Year 4'!J16+'UofSC Year 5'!J16</f>
        <v>0</v>
      </c>
      <c r="K16" s="377">
        <f>'UofSC Year 1'!K16+'UofSC Year 2'!K16+'UofSC Year 3'!K16+'UofSC Year 4'!K16+'UofSC Year 5'!K16</f>
        <v>0</v>
      </c>
      <c r="O16" s="233"/>
    </row>
    <row r="17" spans="1:15" ht="15" customHeight="1">
      <c r="A17" s="144">
        <v>3</v>
      </c>
      <c r="B17" s="145"/>
      <c r="C17" s="101"/>
      <c r="D17" s="378">
        <f>'UofSC Year 1'!D17</f>
        <v>0</v>
      </c>
      <c r="E17" s="606"/>
      <c r="F17" s="530"/>
      <c r="G17" s="376">
        <f>'UofSC Year 1'!G17+'UofSC Year 2'!G17+'UofSC Year 3'!G17+'UofSC Year 4'!G17+'UofSC Year 5'!G17</f>
        <v>0</v>
      </c>
      <c r="H17" s="376">
        <f>'UofSC Year 1'!H17+'UofSC Year 2'!H17+'UofSC Year 3'!H17+'UofSC Year 4'!H17+'UofSC Year 5'!H17</f>
        <v>0</v>
      </c>
      <c r="I17" s="376">
        <f>'UofSC Year 1'!I17+'UofSC Year 2'!I17+'UofSC Year 3'!I17+'UofSC Year 4'!I17+'UofSC Year 5'!I17</f>
        <v>0</v>
      </c>
      <c r="J17" s="377">
        <f>'UofSC Year 1'!J17+'UofSC Year 2'!J17+'UofSC Year 3'!J17+'UofSC Year 4'!J17+'UofSC Year 5'!J17</f>
        <v>0</v>
      </c>
      <c r="K17" s="377">
        <f>'UofSC Year 1'!K17+'UofSC Year 2'!K17+'UofSC Year 3'!K17+'UofSC Year 4'!K17+'UofSC Year 5'!K17</f>
        <v>0</v>
      </c>
      <c r="O17" s="233"/>
    </row>
    <row r="18" spans="1:15" ht="15" customHeight="1">
      <c r="A18" s="144">
        <v>4</v>
      </c>
      <c r="B18" s="145"/>
      <c r="C18" s="101"/>
      <c r="D18" s="378">
        <f>'UofSC Year 1'!D18</f>
        <v>0</v>
      </c>
      <c r="E18" s="606"/>
      <c r="F18" s="530"/>
      <c r="G18" s="376">
        <f>'UofSC Year 1'!G18+'UofSC Year 2'!G18+'UofSC Year 3'!G18+'UofSC Year 4'!G18+'UofSC Year 5'!G18</f>
        <v>0</v>
      </c>
      <c r="H18" s="376">
        <f>'UofSC Year 1'!H18+'UofSC Year 2'!H18+'UofSC Year 3'!H18+'UofSC Year 4'!H18+'UofSC Year 5'!H18</f>
        <v>0</v>
      </c>
      <c r="I18" s="376">
        <f>'UofSC Year 1'!I18+'UofSC Year 2'!I18+'UofSC Year 3'!I18+'UofSC Year 4'!I18+'UofSC Year 5'!I18</f>
        <v>0</v>
      </c>
      <c r="J18" s="377">
        <f>'UofSC Year 1'!J18+'UofSC Year 2'!J18+'UofSC Year 3'!J18+'UofSC Year 4'!J18+'UofSC Year 5'!J18</f>
        <v>0</v>
      </c>
      <c r="K18" s="377">
        <f>'UofSC Year 1'!K18+'UofSC Year 2'!K18+'UofSC Year 3'!K18+'UofSC Year 4'!K18+'UofSC Year 5'!K18</f>
        <v>0</v>
      </c>
      <c r="O18" s="233"/>
    </row>
    <row r="19" spans="1:15" ht="15" customHeight="1">
      <c r="A19" s="144">
        <v>5</v>
      </c>
      <c r="B19" s="145"/>
      <c r="C19" s="101"/>
      <c r="D19" s="378">
        <f>'UofSC Year 1'!D19</f>
        <v>0</v>
      </c>
      <c r="E19" s="606"/>
      <c r="F19" s="530"/>
      <c r="G19" s="376">
        <f>'UofSC Year 1'!G19+'UofSC Year 2'!G19+'UofSC Year 3'!G19+'UofSC Year 4'!G19+'UofSC Year 5'!G19</f>
        <v>0</v>
      </c>
      <c r="H19" s="376">
        <f>'UofSC Year 1'!H19+'UofSC Year 2'!H19+'UofSC Year 3'!H19+'UofSC Year 4'!H19+'UofSC Year 5'!H19</f>
        <v>0</v>
      </c>
      <c r="I19" s="376">
        <f>'UofSC Year 1'!I19+'UofSC Year 2'!I19+'UofSC Year 3'!I19+'UofSC Year 4'!I19+'UofSC Year 5'!I19</f>
        <v>0</v>
      </c>
      <c r="J19" s="377">
        <f>'UofSC Year 1'!J19+'UofSC Year 2'!J19+'UofSC Year 3'!J19+'UofSC Year 4'!J19+'UofSC Year 5'!J19</f>
        <v>0</v>
      </c>
      <c r="K19" s="377">
        <f>'UofSC Year 1'!K19+'UofSC Year 2'!K19+'UofSC Year 3'!K19+'UofSC Year 4'!K19+'UofSC Year 5'!K19</f>
        <v>0</v>
      </c>
      <c r="L19" s="232"/>
    </row>
    <row r="20" spans="1:15" ht="15" customHeight="1">
      <c r="A20" s="144">
        <v>6</v>
      </c>
      <c r="B20" s="145"/>
      <c r="C20" s="101"/>
      <c r="D20" s="378">
        <f>'UofSC Year 1'!D20</f>
        <v>0</v>
      </c>
      <c r="E20" s="606"/>
      <c r="F20" s="530"/>
      <c r="G20" s="376">
        <f>'UofSC Year 1'!G20+'UofSC Year 2'!G20+'UofSC Year 3'!G20+'UofSC Year 4'!G20+'UofSC Year 5'!G20</f>
        <v>0</v>
      </c>
      <c r="H20" s="376">
        <f>'UofSC Year 1'!H20+'UofSC Year 2'!H20+'UofSC Year 3'!H20+'UofSC Year 4'!H20+'UofSC Year 5'!H20</f>
        <v>0</v>
      </c>
      <c r="I20" s="376">
        <f>'UofSC Year 1'!I20+'UofSC Year 2'!I20+'UofSC Year 3'!I20+'UofSC Year 4'!I20+'UofSC Year 5'!I20</f>
        <v>0</v>
      </c>
      <c r="J20" s="377">
        <f>'UofSC Year 1'!J20+'UofSC Year 2'!J20+'UofSC Year 3'!J20+'UofSC Year 4'!J20+'UofSC Year 5'!J20</f>
        <v>0</v>
      </c>
      <c r="K20" s="377">
        <f>'UofSC Year 1'!K20+'UofSC Year 2'!K20+'UofSC Year 3'!K20+'UofSC Year 4'!K20+'UofSC Year 5'!K20</f>
        <v>0</v>
      </c>
      <c r="L20" s="232"/>
      <c r="M20" s="232"/>
    </row>
    <row r="21" spans="1:15" ht="15" customHeight="1">
      <c r="A21" s="144">
        <v>7</v>
      </c>
      <c r="B21" s="145"/>
      <c r="C21" s="101"/>
      <c r="D21" s="378">
        <f>'UofSC Year 1'!D21</f>
        <v>0</v>
      </c>
      <c r="E21" s="606"/>
      <c r="F21" s="530"/>
      <c r="G21" s="376">
        <f>'UofSC Year 1'!G21+'UofSC Year 2'!G21+'UofSC Year 3'!G21+'UofSC Year 4'!G21+'UofSC Year 5'!G21</f>
        <v>0</v>
      </c>
      <c r="H21" s="376">
        <f>'UofSC Year 1'!H21+'UofSC Year 2'!H21+'UofSC Year 3'!H21+'UofSC Year 4'!H21+'UofSC Year 5'!H21</f>
        <v>0</v>
      </c>
      <c r="I21" s="376">
        <f>'UofSC Year 1'!I21+'UofSC Year 2'!I21+'UofSC Year 3'!I21+'UofSC Year 4'!I21+'UofSC Year 5'!I21</f>
        <v>0</v>
      </c>
      <c r="J21" s="377">
        <f>'UofSC Year 1'!J21+'UofSC Year 2'!J21+'UofSC Year 3'!J21+'UofSC Year 4'!J21+'UofSC Year 5'!J21</f>
        <v>0</v>
      </c>
      <c r="K21" s="377">
        <f>'UofSC Year 1'!K21+'UofSC Year 2'!K21+'UofSC Year 3'!K21+'UofSC Year 4'!K21+'UofSC Year 5'!K21</f>
        <v>0</v>
      </c>
      <c r="L21" s="232"/>
      <c r="M21" s="232"/>
    </row>
    <row r="22" spans="1:15" ht="15" customHeight="1">
      <c r="A22" s="144">
        <v>8</v>
      </c>
      <c r="B22" s="145"/>
      <c r="C22" s="101"/>
      <c r="D22" s="378">
        <f>'UofSC Year 1'!D22</f>
        <v>0</v>
      </c>
      <c r="E22" s="606"/>
      <c r="F22" s="530"/>
      <c r="G22" s="376">
        <f>'UofSC Year 1'!G22+'UofSC Year 2'!G22+'UofSC Year 3'!G22+'UofSC Year 4'!G22+'UofSC Year 5'!G22</f>
        <v>0</v>
      </c>
      <c r="H22" s="376">
        <f>'UofSC Year 1'!H22+'UofSC Year 2'!H22+'UofSC Year 3'!H22+'UofSC Year 4'!H22+'UofSC Year 5'!H22</f>
        <v>0</v>
      </c>
      <c r="I22" s="376">
        <f>'UofSC Year 1'!I22+'UofSC Year 2'!I22+'UofSC Year 3'!I22+'UofSC Year 4'!I22+'UofSC Year 5'!I22</f>
        <v>0</v>
      </c>
      <c r="J22" s="377">
        <f>'UofSC Year 1'!J22+'UofSC Year 2'!J22+'UofSC Year 3'!J22+'UofSC Year 4'!J22+'UofSC Year 5'!J22</f>
        <v>0</v>
      </c>
      <c r="K22" s="377">
        <f>'UofSC Year 1'!K22+'UofSC Year 2'!K22+'UofSC Year 3'!K22+'UofSC Year 4'!K22+'UofSC Year 5'!K22</f>
        <v>0</v>
      </c>
      <c r="L22" s="232"/>
      <c r="M22" s="232"/>
    </row>
    <row r="23" spans="1:15" ht="15" customHeight="1">
      <c r="A23" s="144">
        <v>9</v>
      </c>
      <c r="B23" s="145"/>
      <c r="C23" s="101"/>
      <c r="D23" s="378">
        <f>'UofSC Year 1'!D23</f>
        <v>0</v>
      </c>
      <c r="E23" s="606"/>
      <c r="F23" s="530"/>
      <c r="G23" s="376">
        <f>'UofSC Year 1'!G23+'UofSC Year 2'!G23+'UofSC Year 3'!G23+'UofSC Year 4'!G23+'UofSC Year 5'!G23</f>
        <v>0</v>
      </c>
      <c r="H23" s="376">
        <f>'UofSC Year 1'!H23+'UofSC Year 2'!H23+'UofSC Year 3'!H23+'UofSC Year 4'!H23+'UofSC Year 5'!H23</f>
        <v>0</v>
      </c>
      <c r="I23" s="376">
        <f>'UofSC Year 1'!I23+'UofSC Year 2'!I23+'UofSC Year 3'!I23+'UofSC Year 4'!I23+'UofSC Year 5'!I23</f>
        <v>0</v>
      </c>
      <c r="J23" s="377">
        <f>'UofSC Year 1'!J23+'UofSC Year 2'!J23+'UofSC Year 3'!J23+'UofSC Year 4'!J23+'UofSC Year 5'!J23</f>
        <v>0</v>
      </c>
      <c r="K23" s="377">
        <f>'UofSC Year 1'!K23+'UofSC Year 2'!K23+'UofSC Year 3'!K23+'UofSC Year 4'!K23+'UofSC Year 5'!K23</f>
        <v>0</v>
      </c>
      <c r="L23" s="232"/>
      <c r="M23" s="232"/>
    </row>
    <row r="24" spans="1:15" ht="15" customHeight="1">
      <c r="A24" s="144">
        <v>10</v>
      </c>
      <c r="B24" s="145"/>
      <c r="C24" s="101"/>
      <c r="D24" s="378">
        <f>'UofSC Year 1'!D24</f>
        <v>0</v>
      </c>
      <c r="E24" s="606"/>
      <c r="F24" s="530"/>
      <c r="G24" s="376">
        <f>'UofSC Year 1'!G24+'UofSC Year 2'!G24+'UofSC Year 3'!G24+'UofSC Year 4'!G24+'UofSC Year 5'!G24</f>
        <v>0</v>
      </c>
      <c r="H24" s="376">
        <f>'UofSC Year 1'!H24+'UofSC Year 2'!H24+'UofSC Year 3'!H24+'UofSC Year 4'!H24+'UofSC Year 5'!H24</f>
        <v>0</v>
      </c>
      <c r="I24" s="376">
        <f>'UofSC Year 1'!I24+'UofSC Year 2'!I24+'UofSC Year 3'!I24+'UofSC Year 4'!I24+'UofSC Year 5'!I24</f>
        <v>0</v>
      </c>
      <c r="J24" s="377">
        <f>'UofSC Year 1'!J24+'UofSC Year 2'!J24+'UofSC Year 3'!J24+'UofSC Year 4'!J24+'UofSC Year 5'!J24</f>
        <v>0</v>
      </c>
      <c r="K24" s="377">
        <f>'UofSC Year 1'!K24+'UofSC Year 2'!K24+'UofSC Year 3'!K24+'UofSC Year 4'!K24+'UofSC Year 5'!K24</f>
        <v>0</v>
      </c>
      <c r="L24" s="232"/>
      <c r="M24" s="232"/>
    </row>
    <row r="25" spans="1:15" ht="15" customHeight="1">
      <c r="A25" s="144"/>
      <c r="B25" s="101"/>
      <c r="C25" s="101"/>
      <c r="D25" s="379" t="str">
        <f>'UofSC Year 1'!D25</f>
        <v>Postdoc</v>
      </c>
      <c r="E25" s="606"/>
      <c r="F25" s="530"/>
      <c r="G25" s="376">
        <f>'UofSC Year 1'!G25+'UofSC Year 2'!G25+'UofSC Year 3'!G25+'UofSC Year 4'!G25+'UofSC Year 5'!G25</f>
        <v>0</v>
      </c>
      <c r="H25" s="376">
        <f>'UofSC Year 1'!H25+'UofSC Year 2'!H25+'UofSC Year 3'!H25+'UofSC Year 4'!H25+'UofSC Year 5'!H25</f>
        <v>0</v>
      </c>
      <c r="I25" s="376">
        <f>'UofSC Year 1'!I25+'UofSC Year 2'!I25+'UofSC Year 3'!I25+'UofSC Year 4'!I25+'UofSC Year 5'!I25</f>
        <v>0</v>
      </c>
      <c r="J25" s="377">
        <f>'UofSC Year 1'!J25+'UofSC Year 2'!J25+'UofSC Year 3'!J25+'UofSC Year 4'!J25+'UofSC Year 5'!J25</f>
        <v>0</v>
      </c>
      <c r="K25" s="377">
        <f>'UofSC Year 1'!K25+'UofSC Year 2'!K25+'UofSC Year 3'!K25+'UofSC Year 4'!K25+'UofSC Year 5'!K25</f>
        <v>0</v>
      </c>
      <c r="L25" s="232"/>
      <c r="M25" s="232"/>
    </row>
    <row r="26" spans="1:15" ht="15" customHeight="1">
      <c r="A26" s="144"/>
      <c r="B26" s="101"/>
      <c r="C26" s="101"/>
      <c r="D26" s="379" t="str">
        <f>'UofSC Year 1'!D26</f>
        <v>Postdoc</v>
      </c>
      <c r="E26" s="606"/>
      <c r="F26" s="530"/>
      <c r="G26" s="376">
        <f>'UofSC Year 1'!G26+'UofSC Year 2'!G26+'UofSC Year 3'!G26+'UofSC Year 4'!G26+'UofSC Year 5'!G26</f>
        <v>0</v>
      </c>
      <c r="H26" s="376">
        <f>'UofSC Year 1'!H26+'UofSC Year 2'!H26+'UofSC Year 3'!H26+'UofSC Year 4'!H26+'UofSC Year 5'!H26</f>
        <v>0</v>
      </c>
      <c r="I26" s="376">
        <f>'UofSC Year 1'!I26+'UofSC Year 2'!I26+'UofSC Year 3'!I26+'UofSC Year 4'!I26+'UofSC Year 5'!I26</f>
        <v>0</v>
      </c>
      <c r="J26" s="377">
        <f>'UofSC Year 1'!J26+'UofSC Year 2'!J26+'UofSC Year 3'!J26+'UofSC Year 4'!J26+'UofSC Year 5'!J26</f>
        <v>0</v>
      </c>
      <c r="K26" s="377">
        <f>'UofSC Year 1'!K26+'UofSC Year 2'!K26+'UofSC Year 3'!K26+'UofSC Year 4'!K26+'UofSC Year 5'!K26</f>
        <v>0</v>
      </c>
      <c r="L26" s="232"/>
      <c r="M26" s="232"/>
    </row>
    <row r="27" spans="1:15" ht="15" customHeight="1">
      <c r="A27" s="144"/>
      <c r="B27" s="101"/>
      <c r="C27" s="101"/>
      <c r="D27" s="379" t="str">
        <f>'UofSC Year 1'!D27</f>
        <v>Postdoc</v>
      </c>
      <c r="E27" s="606"/>
      <c r="F27" s="530"/>
      <c r="G27" s="376">
        <f>'UofSC Year 1'!G27+'UofSC Year 2'!G27+'UofSC Year 3'!G27+'UofSC Year 4'!G27+'UofSC Year 5'!G27</f>
        <v>0</v>
      </c>
      <c r="H27" s="376">
        <f>'UofSC Year 1'!H27+'UofSC Year 2'!H27+'UofSC Year 3'!H27+'UofSC Year 4'!H27+'UofSC Year 5'!H27</f>
        <v>0</v>
      </c>
      <c r="I27" s="376">
        <f>'UofSC Year 1'!I27+'UofSC Year 2'!I27+'UofSC Year 3'!I27+'UofSC Year 4'!I27+'UofSC Year 5'!I27</f>
        <v>0</v>
      </c>
      <c r="J27" s="377">
        <f>'UofSC Year 1'!J27+'UofSC Year 2'!J27+'UofSC Year 3'!J27+'UofSC Year 4'!J27+'UofSC Year 5'!J27</f>
        <v>0</v>
      </c>
      <c r="K27" s="377">
        <f>'UofSC Year 1'!K27+'UofSC Year 2'!K27+'UofSC Year 3'!K27+'UofSC Year 4'!K27+'UofSC Year 5'!K27</f>
        <v>0</v>
      </c>
      <c r="L27" s="232"/>
      <c r="M27" s="232"/>
    </row>
    <row r="28" spans="1:15" ht="15" customHeight="1" thickBot="1">
      <c r="A28" s="144"/>
      <c r="B28" s="101"/>
      <c r="C28" s="101"/>
      <c r="D28" s="379" t="str">
        <f>'UofSC Year 1'!D28</f>
        <v>Postdoc</v>
      </c>
      <c r="E28" s="606"/>
      <c r="F28" s="530"/>
      <c r="G28" s="376">
        <f>'UofSC Year 1'!G28+'UofSC Year 2'!G28+'UofSC Year 3'!G28+'UofSC Year 4'!G28+'UofSC Year 5'!G28</f>
        <v>0</v>
      </c>
      <c r="H28" s="376">
        <f>'UofSC Year 1'!H28+'UofSC Year 2'!H28+'UofSC Year 3'!H28+'UofSC Year 4'!H28+'UofSC Year 5'!H28</f>
        <v>0</v>
      </c>
      <c r="I28" s="376">
        <f>'UofSC Year 1'!I28+'UofSC Year 2'!I28+'UofSC Year 3'!I28+'UofSC Year 4'!I28+'UofSC Year 5'!I28</f>
        <v>0</v>
      </c>
      <c r="J28" s="377">
        <f>'UofSC Year 1'!J28+'UofSC Year 2'!J28+'UofSC Year 3'!J28+'UofSC Year 4'!J28+'UofSC Year 5'!J28</f>
        <v>0</v>
      </c>
      <c r="K28" s="404">
        <f>'UofSC Year 1'!K28+'UofSC Year 2'!K28+'UofSC Year 3'!K28+'UofSC Year 4'!K28+'UofSC Year 5'!K28</f>
        <v>0</v>
      </c>
      <c r="L28" s="232"/>
      <c r="M28" s="232"/>
    </row>
    <row r="29" spans="1:15" ht="15" customHeight="1" thickBot="1">
      <c r="A29" s="158"/>
      <c r="B29" s="97"/>
      <c r="C29" s="101"/>
      <c r="D29" s="52" t="s">
        <v>50</v>
      </c>
      <c r="E29" s="107"/>
      <c r="F29" s="107"/>
      <c r="G29" s="376">
        <f>SUM(G15:G28)</f>
        <v>0</v>
      </c>
      <c r="H29" s="376">
        <f t="shared" ref="H29:K29" si="0">SUM(H15:H28)</f>
        <v>0</v>
      </c>
      <c r="I29" s="376">
        <f t="shared" si="0"/>
        <v>0</v>
      </c>
      <c r="J29" s="403">
        <f t="shared" si="0"/>
        <v>0</v>
      </c>
      <c r="K29" s="406">
        <f t="shared" si="0"/>
        <v>0</v>
      </c>
      <c r="L29" s="232"/>
      <c r="M29" s="232"/>
    </row>
    <row r="30" spans="1:15" ht="15" customHeight="1" thickBot="1">
      <c r="A30" s="159" t="s">
        <v>52</v>
      </c>
      <c r="B30" s="310" t="s">
        <v>53</v>
      </c>
      <c r="C30" s="310"/>
      <c r="D30" s="310"/>
      <c r="E30" s="310"/>
      <c r="F30" s="310"/>
      <c r="G30" s="310"/>
      <c r="H30" s="302"/>
      <c r="I30" s="302"/>
      <c r="J30" s="302"/>
      <c r="K30" s="405"/>
      <c r="L30" s="232"/>
      <c r="M30" s="232"/>
    </row>
    <row r="31" spans="1:15" ht="15" customHeight="1">
      <c r="A31" s="144">
        <v>1</v>
      </c>
      <c r="B31" s="449">
        <f>'UofSC Year 1'!B31</f>
        <v>0</v>
      </c>
      <c r="C31" s="95"/>
      <c r="D31" s="98" t="s">
        <v>54</v>
      </c>
      <c r="E31" s="98"/>
      <c r="F31" s="307"/>
      <c r="G31" s="447">
        <f>'UofSC Year 1'!G31+'UofSC Year 2'!G31+'UofSC Year 3'!G31+'UofSC Year 4'!G31+'UofSC Year 5'!G31</f>
        <v>0</v>
      </c>
      <c r="H31" s="512" t="s">
        <v>55</v>
      </c>
      <c r="I31" s="512"/>
      <c r="J31" s="377">
        <f>'UofSC Year 1'!J31+'UofSC Year 2'!J31+'UofSC Year 3'!J31+'UofSC Year 4'!J31+'UofSC Year 5'!J31</f>
        <v>0</v>
      </c>
      <c r="K31" s="281">
        <f>'UofSC Year 1'!K31+'UofSC Year 2'!K31+'UofSC Year 3'!K31+'UofSC Year 4'!K31+'UofSC Year 5'!K31</f>
        <v>0</v>
      </c>
      <c r="L31" s="232"/>
      <c r="M31" s="232"/>
    </row>
    <row r="32" spans="1:15" ht="15" customHeight="1" thickBot="1">
      <c r="A32" s="144">
        <v>2</v>
      </c>
      <c r="B32" s="450">
        <f>'UofSC Year 1'!B32</f>
        <v>0</v>
      </c>
      <c r="D32" s="133" t="s">
        <v>54</v>
      </c>
      <c r="E32" s="133"/>
      <c r="F32" s="380"/>
      <c r="G32" s="448">
        <f>'UofSC Year 1'!G32+'UofSC Year 2'!G32+'UofSC Year 3'!G32+'UofSC Year 4'!G32+'UofSC Year 5'!G32</f>
        <v>0</v>
      </c>
      <c r="H32" s="512" t="s">
        <v>55</v>
      </c>
      <c r="I32" s="512"/>
      <c r="J32" s="377">
        <f>'UofSC Year 1'!J32+'UofSC Year 2'!J32+'UofSC Year 3'!J32+'UofSC Year 4'!J32+'UofSC Year 5'!J32</f>
        <v>0</v>
      </c>
      <c r="K32" s="281">
        <f>'UofSC Year 1'!K32+'UofSC Year 2'!K32+'UofSC Year 3'!K32+'UofSC Year 4'!K32+'UofSC Year 5'!K32</f>
        <v>0</v>
      </c>
      <c r="L32" s="232"/>
      <c r="M32" s="232"/>
    </row>
    <row r="33" spans="1:13" ht="15" customHeight="1">
      <c r="A33" s="144">
        <v>3</v>
      </c>
      <c r="B33" s="450">
        <f>'UofSC Year 1'!B33</f>
        <v>0</v>
      </c>
      <c r="C33" s="101"/>
      <c r="D33" s="107" t="s">
        <v>58</v>
      </c>
      <c r="E33" s="381">
        <f>Q31/12</f>
        <v>0</v>
      </c>
      <c r="F33" s="382" t="s">
        <v>59</v>
      </c>
      <c r="G33" s="448">
        <f>'UofSC Year 1'!G33+'UofSC Year 2'!G33+'UofSC Year 3'!G33+'UofSC Year 4'!G33+'UofSC Year 5'!G33</f>
        <v>0</v>
      </c>
      <c r="H33" s="512" t="s">
        <v>55</v>
      </c>
      <c r="I33" s="512"/>
      <c r="J33" s="377">
        <f>'UofSC Year 1'!J33+'UofSC Year 2'!J33+'UofSC Year 3'!J33+'UofSC Year 4'!J33+'UofSC Year 5'!J33</f>
        <v>0</v>
      </c>
      <c r="K33" s="281">
        <f>'UofSC Year 1'!K33+'UofSC Year 2'!K33+'UofSC Year 3'!K33+'UofSC Year 4'!K33+'UofSC Year 5'!K33</f>
        <v>0</v>
      </c>
      <c r="L33" s="232"/>
      <c r="M33" s="232"/>
    </row>
    <row r="34" spans="1:13" ht="15" customHeight="1">
      <c r="A34" s="144">
        <v>4</v>
      </c>
      <c r="B34" s="450">
        <f>'UofSC Year 1'!B34</f>
        <v>0</v>
      </c>
      <c r="C34" s="95"/>
      <c r="D34" s="98" t="s">
        <v>61</v>
      </c>
      <c r="E34" s="98"/>
      <c r="F34" s="307"/>
      <c r="G34" s="448">
        <f>'UofSC Year 1'!G34+'UofSC Year 2'!G34+'UofSC Year 3'!G34+'UofSC Year 4'!G34+'UofSC Year 5'!G34</f>
        <v>0</v>
      </c>
      <c r="H34" s="512" t="s">
        <v>62</v>
      </c>
      <c r="I34" s="512"/>
      <c r="J34" s="377">
        <f>'UofSC Year 1'!J34+'UofSC Year 2'!J34+'UofSC Year 3'!J34+'UofSC Year 4'!J34+'UofSC Year 5'!J34</f>
        <v>0</v>
      </c>
      <c r="K34" s="281">
        <f>'UofSC Year 1'!K34+'UofSC Year 2'!K34+'UofSC Year 3'!K34+'UofSC Year 4'!K34+'UofSC Year 5'!K34</f>
        <v>0</v>
      </c>
      <c r="L34" s="232"/>
      <c r="M34" s="232"/>
    </row>
    <row r="35" spans="1:13" ht="15" customHeight="1">
      <c r="A35" s="95"/>
      <c r="B35" s="450">
        <f>'UofSC Year 1'!B35</f>
        <v>0</v>
      </c>
      <c r="C35" s="95"/>
      <c r="D35" s="21" t="s">
        <v>64</v>
      </c>
      <c r="E35" s="383"/>
      <c r="F35" s="384"/>
      <c r="G35" s="448">
        <f>'UofSC Year 1'!G35+'UofSC Year 2'!G35+'UofSC Year 3'!G35+'UofSC Year 4'!G35+'UofSC Year 5'!G35</f>
        <v>0</v>
      </c>
      <c r="H35" s="512" t="s">
        <v>62</v>
      </c>
      <c r="I35" s="512"/>
      <c r="J35" s="377">
        <f>'UofSC Year 1'!J35+'UofSC Year 2'!J35+'UofSC Year 3'!J35+'UofSC Year 4'!J35+'UofSC Year 5'!J35</f>
        <v>0</v>
      </c>
      <c r="K35" s="281">
        <f>'UofSC Year 1'!K35+'UofSC Year 2'!K35+'UofSC Year 3'!K35+'UofSC Year 4'!K35+'UofSC Year 5'!K35</f>
        <v>0</v>
      </c>
      <c r="L35" s="232"/>
      <c r="M35" s="232"/>
    </row>
    <row r="36" spans="1:13" ht="15" customHeight="1" thickBot="1">
      <c r="A36" s="144">
        <v>5</v>
      </c>
      <c r="B36" s="450">
        <f>'UofSC Year 1'!B36</f>
        <v>0</v>
      </c>
      <c r="C36" s="95"/>
      <c r="D36" s="98" t="s">
        <v>65</v>
      </c>
      <c r="E36" s="98"/>
      <c r="F36" s="307"/>
      <c r="G36" s="448">
        <f>'UofSC Year 1'!G36+'UofSC Year 2'!G36+'UofSC Year 3'!G36+'UofSC Year 4'!G36+'UofSC Year 5'!G36</f>
        <v>0</v>
      </c>
      <c r="H36" s="512" t="s">
        <v>55</v>
      </c>
      <c r="I36" s="512"/>
      <c r="J36" s="377">
        <f>'UofSC Year 1'!J36+'UofSC Year 2'!J36+'UofSC Year 3'!J36+'UofSC Year 4'!J36+'UofSC Year 5'!J36</f>
        <v>0</v>
      </c>
      <c r="K36" s="281">
        <f>'UofSC Year 1'!K36+'UofSC Year 2'!K36+'UofSC Year 3'!K36+'UofSC Year 4'!K36+'UofSC Year 5'!K36</f>
        <v>0</v>
      </c>
      <c r="L36" s="232"/>
      <c r="M36" s="232"/>
    </row>
    <row r="37" spans="1:13" ht="15" customHeight="1" thickBot="1">
      <c r="F37" s="100"/>
      <c r="I37" s="128"/>
      <c r="J37" s="168" t="s">
        <v>66</v>
      </c>
      <c r="K37" s="401">
        <f>SUM(K29:K36)</f>
        <v>0</v>
      </c>
      <c r="L37" s="232"/>
      <c r="M37" s="232"/>
    </row>
    <row r="38" spans="1:13" ht="15" customHeight="1" thickBot="1">
      <c r="A38" s="513" t="s">
        <v>67</v>
      </c>
      <c r="B38" s="514"/>
      <c r="C38" s="514"/>
      <c r="D38" s="514"/>
      <c r="E38" s="514"/>
      <c r="F38" s="514"/>
      <c r="G38" s="514"/>
      <c r="H38" s="514"/>
      <c r="I38" s="514"/>
      <c r="J38" s="514"/>
      <c r="K38" s="654"/>
      <c r="L38" s="232"/>
      <c r="M38" s="232"/>
    </row>
    <row r="39" spans="1:13" ht="15" customHeight="1" thickBot="1">
      <c r="A39" s="100"/>
      <c r="D39" s="100"/>
      <c r="E39" s="100"/>
      <c r="F39" s="100"/>
      <c r="J39" s="177" t="s">
        <v>161</v>
      </c>
      <c r="K39" s="281">
        <f>SUM(J29:J36)</f>
        <v>0</v>
      </c>
      <c r="L39" s="232"/>
      <c r="M39" s="232"/>
    </row>
    <row r="40" spans="1:13" ht="15" customHeight="1" thickBot="1">
      <c r="A40" s="127"/>
      <c r="B40" s="127"/>
      <c r="C40" s="127"/>
      <c r="D40" s="177"/>
      <c r="E40" s="177"/>
      <c r="F40" s="177"/>
      <c r="G40" s="177"/>
      <c r="H40" s="177"/>
      <c r="I40" s="127"/>
      <c r="J40" s="177" t="s">
        <v>69</v>
      </c>
      <c r="K40" s="401">
        <f>K37+K39</f>
        <v>0</v>
      </c>
      <c r="L40" s="232"/>
      <c r="M40" s="232"/>
    </row>
    <row r="41" spans="1:13" ht="15" customHeight="1" thickBot="1">
      <c r="A41" s="513" t="s">
        <v>70</v>
      </c>
      <c r="B41" s="514"/>
      <c r="C41" s="514"/>
      <c r="D41" s="514"/>
      <c r="E41" s="514"/>
      <c r="F41" s="514"/>
      <c r="G41" s="514"/>
      <c r="H41" s="514"/>
      <c r="I41" s="514"/>
      <c r="J41" s="514"/>
      <c r="K41" s="653"/>
      <c r="L41" s="232"/>
      <c r="M41" s="232"/>
    </row>
    <row r="42" spans="1:13" ht="15" customHeight="1">
      <c r="D42" s="172"/>
      <c r="F42" s="652"/>
      <c r="G42" s="652"/>
      <c r="H42" s="652"/>
      <c r="J42" s="127" t="s">
        <v>72</v>
      </c>
      <c r="K42" s="385">
        <f>'UofSC Year 1'!K42+'UofSC Year 2'!K42+'UofSC Year 3'!K42+'UofSC Year 4'!K42+'UofSC Year 5'!K42</f>
        <v>0</v>
      </c>
      <c r="L42" s="232"/>
      <c r="M42" s="232"/>
    </row>
    <row r="43" spans="1:13" ht="15" customHeight="1">
      <c r="D43" s="133"/>
      <c r="E43" s="100"/>
      <c r="F43" s="652"/>
      <c r="G43" s="652"/>
      <c r="H43" s="652"/>
      <c r="J43" s="100"/>
      <c r="K43" s="281">
        <f>'UofSC Year 1'!K43+'UofSC Year 2'!K43+'UofSC Year 3'!K43+'UofSC Year 4'!K43+'UofSC Year 5'!K43</f>
        <v>0</v>
      </c>
      <c r="L43" s="232"/>
      <c r="M43" s="232"/>
    </row>
    <row r="44" spans="1:13" ht="15" customHeight="1">
      <c r="D44" s="133"/>
      <c r="E44" s="133"/>
      <c r="F44" s="600"/>
      <c r="G44" s="600"/>
      <c r="H44" s="600"/>
      <c r="I44" s="127"/>
      <c r="J44" s="127"/>
      <c r="K44" s="281">
        <f>'UofSC Year 1'!K44+'UofSC Year 2'!K44+'UofSC Year 3'!K44+'UofSC Year 4'!K44+'UofSC Year 5'!K44</f>
        <v>0</v>
      </c>
      <c r="L44" s="232"/>
      <c r="M44" s="232"/>
    </row>
    <row r="45" spans="1:13" ht="15" customHeight="1" thickBot="1">
      <c r="D45" s="133"/>
      <c r="E45" s="133"/>
      <c r="F45" s="652"/>
      <c r="G45" s="652"/>
      <c r="H45" s="652"/>
      <c r="I45" s="127"/>
      <c r="J45" s="127"/>
      <c r="K45" s="281">
        <f>'UofSC Year 1'!K45+'UofSC Year 2'!K45+'UofSC Year 3'!K45+'UofSC Year 4'!K45+'UofSC Year 5'!K45</f>
        <v>0</v>
      </c>
      <c r="L45" s="232"/>
      <c r="M45" s="232"/>
    </row>
    <row r="46" spans="1:13" ht="15" customHeight="1" thickBot="1">
      <c r="D46" s="127"/>
      <c r="E46" s="121"/>
      <c r="F46" s="174"/>
      <c r="G46" s="121"/>
      <c r="I46" s="121"/>
      <c r="J46" s="175" t="s">
        <v>76</v>
      </c>
      <c r="K46" s="401">
        <f>SUM(K42:K45)</f>
        <v>0</v>
      </c>
      <c r="L46" s="232"/>
    </row>
    <row r="47" spans="1:13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232"/>
      <c r="M47" s="232"/>
    </row>
    <row r="48" spans="1:13" ht="15" customHeight="1">
      <c r="D48" s="133"/>
      <c r="E48" s="133" t="s">
        <v>78</v>
      </c>
      <c r="F48" s="127"/>
      <c r="G48" s="127"/>
      <c r="J48" s="100"/>
      <c r="K48" s="281">
        <f>'UofSC Year 1'!K48+'UofSC Year 2'!K48+'UofSC Year 3'!K48+'UofSC Year 4'!K48+'UofSC Year 5'!K48</f>
        <v>0</v>
      </c>
      <c r="L48" s="232"/>
      <c r="M48" s="232"/>
    </row>
    <row r="49" spans="1:23" ht="15" customHeight="1" thickBot="1">
      <c r="D49" s="133"/>
      <c r="E49" s="133" t="s">
        <v>79</v>
      </c>
      <c r="F49" s="133"/>
      <c r="G49" s="127"/>
      <c r="H49" s="127"/>
      <c r="I49" s="127"/>
      <c r="J49" s="127"/>
      <c r="K49" s="281">
        <f>'UofSC Year 1'!K49+'UofSC Year 2'!K49+'UofSC Year 3'!K49+'UofSC Year 4'!K49+'UofSC Year 5'!K49</f>
        <v>0</v>
      </c>
      <c r="L49" s="232"/>
      <c r="M49" s="232"/>
    </row>
    <row r="50" spans="1:23" ht="15" customHeight="1" thickBot="1">
      <c r="D50" s="133"/>
      <c r="E50" s="100"/>
      <c r="F50" s="133"/>
      <c r="H50" s="127"/>
      <c r="I50" s="127"/>
      <c r="J50" s="177" t="s">
        <v>80</v>
      </c>
      <c r="K50" s="401">
        <f>SUM(K48:K49)</f>
        <v>0</v>
      </c>
      <c r="L50" s="232"/>
      <c r="M50" s="232"/>
    </row>
    <row r="51" spans="1:23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</row>
    <row r="52" spans="1:23" ht="15" customHeight="1">
      <c r="B52" s="178">
        <v>1</v>
      </c>
      <c r="C52" s="100" t="s">
        <v>82</v>
      </c>
      <c r="D52" s="127"/>
      <c r="E52" s="179"/>
      <c r="F52" s="127"/>
      <c r="H52" s="118"/>
      <c r="J52" s="100"/>
      <c r="K52" s="386">
        <f>'UofSC Year 1'!K52+'UofSC Year 2'!K52+'UofSC Year 3'!K52+'UofSC Year 4'!K52+'UofSC Year 5'!K52</f>
        <v>0</v>
      </c>
      <c r="L52" s="232"/>
      <c r="M52" s="232"/>
    </row>
    <row r="53" spans="1:23" ht="15" customHeight="1">
      <c r="B53" s="178">
        <v>2</v>
      </c>
      <c r="C53" s="100" t="s">
        <v>83</v>
      </c>
      <c r="D53" s="127"/>
      <c r="E53" s="179"/>
      <c r="F53" s="127"/>
      <c r="H53" s="118"/>
      <c r="J53" s="100"/>
      <c r="K53" s="281">
        <f>'UofSC Year 1'!K53+'UofSC Year 2'!K53+'UofSC Year 3'!K53+'UofSC Year 4'!K53+'UofSC Year 5'!K53</f>
        <v>0</v>
      </c>
      <c r="L53" s="232"/>
      <c r="M53" s="232"/>
    </row>
    <row r="54" spans="1:23" ht="15" customHeight="1">
      <c r="B54" s="178">
        <v>3</v>
      </c>
      <c r="C54" s="100" t="s">
        <v>84</v>
      </c>
      <c r="D54" s="133"/>
      <c r="E54" s="179"/>
      <c r="F54" s="133"/>
      <c r="H54" s="118"/>
      <c r="J54" s="100"/>
      <c r="K54" s="281">
        <f>'UofSC Year 1'!K54+'UofSC Year 2'!K54+'UofSC Year 3'!K54+'UofSC Year 4'!K54+'UofSC Year 5'!K54</f>
        <v>0</v>
      </c>
      <c r="L54" s="232"/>
      <c r="M54" s="373"/>
      <c r="N54" s="387" t="s">
        <v>95</v>
      </c>
      <c r="O54" s="387" t="s">
        <v>96</v>
      </c>
      <c r="P54" s="387" t="s">
        <v>97</v>
      </c>
      <c r="Q54" s="387" t="s">
        <v>98</v>
      </c>
      <c r="R54" s="387" t="s">
        <v>99</v>
      </c>
    </row>
    <row r="55" spans="1:23" ht="15" customHeight="1" thickBot="1">
      <c r="A55" s="100"/>
      <c r="B55" s="178">
        <v>4</v>
      </c>
      <c r="C55" s="100" t="s">
        <v>85</v>
      </c>
      <c r="D55" s="133"/>
      <c r="E55" s="179"/>
      <c r="F55" s="133"/>
      <c r="H55" s="118"/>
      <c r="J55" s="100"/>
      <c r="K55" s="281">
        <f>'UofSC Year 1'!K55+'UofSC Year 2'!K55+'UofSC Year 3'!K55+'UofSC Year 4'!K55+'UofSC Year 5'!K55</f>
        <v>0</v>
      </c>
      <c r="L55" s="232"/>
      <c r="M55" s="53" t="s">
        <v>102</v>
      </c>
      <c r="N55" s="442">
        <f>'UofSC Year 1'!P57</f>
        <v>0</v>
      </c>
      <c r="O55" s="442">
        <f>'UofSC Year 1'!Q57</f>
        <v>0</v>
      </c>
      <c r="P55" s="442">
        <f>'UofSC Year 1'!R57</f>
        <v>0</v>
      </c>
      <c r="Q55" s="442">
        <f>'UofSC Year 1'!S57</f>
        <v>0</v>
      </c>
      <c r="R55" s="388">
        <f>'UofSC Year 1'!T57</f>
        <v>0</v>
      </c>
    </row>
    <row r="56" spans="1:23" ht="15" customHeight="1" thickBot="1">
      <c r="A56" s="100"/>
      <c r="B56" s="184"/>
      <c r="D56" s="133"/>
      <c r="E56" s="133"/>
      <c r="F56" s="100"/>
      <c r="H56" s="118"/>
      <c r="J56" s="177" t="s">
        <v>94</v>
      </c>
      <c r="K56" s="401">
        <f>SUM(K52:K55)</f>
        <v>0</v>
      </c>
      <c r="L56" s="232"/>
      <c r="M56" s="389" t="s">
        <v>104</v>
      </c>
      <c r="N56" s="452">
        <f>'UofSC Year 1'!P58+'UofSC Year 2'!P62+'UofSC Year 3'!P63+'UofSC Year 4'!P63+'UofSC Year 5'!P62</f>
        <v>0</v>
      </c>
      <c r="O56" s="452">
        <f>'UofSC Year 1'!Q58+'UofSC Year 2'!Q62+'UofSC Year 3'!Q63+'UofSC Year 4'!Q63+'UofSC Year 5'!Q62</f>
        <v>0</v>
      </c>
      <c r="P56" s="452">
        <f>'UofSC Year 1'!R58+'UofSC Year 2'!R62+'UofSC Year 3'!R63+'UofSC Year 4'!R63+'UofSC Year 5'!R62</f>
        <v>0</v>
      </c>
      <c r="Q56" s="452">
        <f>'UofSC Year 1'!S58+'UofSC Year 2'!S62+'UofSC Year 3'!S63+'UofSC Year 4'!S63+'UofSC Year 5'!S62</f>
        <v>0</v>
      </c>
      <c r="R56" s="452">
        <f>'UofSC Year 1'!T58+'UofSC Year 2'!T62+'UofSC Year 3'!T63+'UofSC Year 4'!T63+'UofSC Year 5'!T62</f>
        <v>0</v>
      </c>
      <c r="S56" s="214"/>
    </row>
    <row r="57" spans="1:23" ht="15" customHeight="1" thickBot="1">
      <c r="A57" s="513" t="s">
        <v>101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232"/>
      <c r="M57" s="389" t="s">
        <v>106</v>
      </c>
      <c r="N57" s="452">
        <f>'UofSC Year 1'!P59+'UofSC Year 2'!P63+'UofSC Year 3'!P64+'UofSC Year 4'!P64+'UofSC Year 5'!P63</f>
        <v>0</v>
      </c>
      <c r="O57" s="452">
        <f>'UofSC Year 1'!Q59+'UofSC Year 2'!Q63+'UofSC Year 3'!Q64+'UofSC Year 4'!Q64+'UofSC Year 5'!Q63</f>
        <v>0</v>
      </c>
      <c r="P57" s="452">
        <f>'UofSC Year 1'!R59+'UofSC Year 2'!R63+'UofSC Year 3'!R64+'UofSC Year 4'!R64+'UofSC Year 5'!R63</f>
        <v>0</v>
      </c>
      <c r="Q57" s="452">
        <f>'UofSC Year 1'!S59+'UofSC Year 2'!S63+'UofSC Year 3'!S64+'UofSC Year 4'!S64+'UofSC Year 5'!S63</f>
        <v>0</v>
      </c>
      <c r="R57" s="452">
        <f>'UofSC Year 1'!T59+'UofSC Year 2'!T63+'UofSC Year 3'!T64+'UofSC Year 4'!T64+'UofSC Year 5'!T63</f>
        <v>0</v>
      </c>
      <c r="S57" s="390" t="s">
        <v>162</v>
      </c>
    </row>
    <row r="58" spans="1:23" ht="15" customHeight="1" thickBot="1">
      <c r="A58" s="89"/>
      <c r="B58" s="90">
        <v>1</v>
      </c>
      <c r="C58" s="91" t="s">
        <v>103</v>
      </c>
      <c r="D58" s="92"/>
      <c r="E58" s="92"/>
      <c r="F58" s="92"/>
      <c r="G58" s="91"/>
      <c r="H58" s="93"/>
      <c r="I58" s="91"/>
      <c r="J58" s="91"/>
      <c r="K58" s="281">
        <f>'UofSC Year 1'!K58+'UofSC Year 2'!K58+'UofSC Year 3'!K58+'UofSC Year 4'!K58+'UofSC Year 5'!K58</f>
        <v>0</v>
      </c>
      <c r="L58" s="232"/>
      <c r="M58" s="391" t="s">
        <v>108</v>
      </c>
      <c r="N58" s="452">
        <f>SUM(N56:N57)</f>
        <v>0</v>
      </c>
      <c r="O58" s="452">
        <f t="shared" ref="O58:R58" si="1">SUM(O56:O57)</f>
        <v>0</v>
      </c>
      <c r="P58" s="452">
        <f t="shared" si="1"/>
        <v>0</v>
      </c>
      <c r="Q58" s="452">
        <f t="shared" si="1"/>
        <v>0</v>
      </c>
      <c r="R58" s="453">
        <f t="shared" si="1"/>
        <v>0</v>
      </c>
      <c r="S58" s="454">
        <f>SUM(N58:R58)</f>
        <v>0</v>
      </c>
    </row>
    <row r="59" spans="1:23" ht="15" customHeight="1">
      <c r="A59" s="95"/>
      <c r="B59" s="96">
        <v>2</v>
      </c>
      <c r="C59" s="97" t="s">
        <v>105</v>
      </c>
      <c r="D59" s="98"/>
      <c r="E59" s="98"/>
      <c r="F59" s="98"/>
      <c r="G59" s="97"/>
      <c r="H59" s="99"/>
      <c r="I59" s="97"/>
      <c r="J59" s="100"/>
      <c r="K59" s="281">
        <f>'UofSC Year 1'!K59+'UofSC Year 2'!K59+'UofSC Year 3'!K59+'UofSC Year 4'!K59+'UofSC Year 5'!K59</f>
        <v>0</v>
      </c>
      <c r="L59" s="232"/>
      <c r="M59" s="51" t="s">
        <v>163</v>
      </c>
      <c r="N59" s="392">
        <f>'UofSC Year 1'!P62+'UofSC Year 2'!P66+'UofSC Year 3'!P67+'UofSC Year 4'!P67+'UofSC Year 5'!P66</f>
        <v>0</v>
      </c>
      <c r="O59" s="392">
        <f>'UofSC Year 1'!Q62+'UofSC Year 2'!Q66+'UofSC Year 3'!Q67+'UofSC Year 4'!Q67+'UofSC Year 5'!Q66</f>
        <v>0</v>
      </c>
      <c r="P59" s="392">
        <f>'UofSC Year 1'!R62+'UofSC Year 2'!R66+'UofSC Year 3'!R67+'UofSC Year 4'!R67+'UofSC Year 5'!R66</f>
        <v>0</v>
      </c>
      <c r="Q59" s="392">
        <f>'UofSC Year 1'!S62+'UofSC Year 2'!S66+'UofSC Year 3'!S67+'UofSC Year 4'!S67+'UofSC Year 5'!S66</f>
        <v>0</v>
      </c>
      <c r="R59" s="392">
        <f>'UofSC Year 1'!T62+'UofSC Year 2'!T66+'UofSC Year 3'!T67+'UofSC Year 4'!T67+'UofSC Year 5'!T66</f>
        <v>0</v>
      </c>
    </row>
    <row r="60" spans="1:23" ht="15" customHeight="1">
      <c r="A60" s="95"/>
      <c r="B60" s="96">
        <v>3</v>
      </c>
      <c r="C60" s="97" t="s">
        <v>107</v>
      </c>
      <c r="D60" s="98"/>
      <c r="E60" s="98"/>
      <c r="F60" s="98"/>
      <c r="G60" s="97"/>
      <c r="H60" s="99"/>
      <c r="I60" s="97"/>
      <c r="J60" s="101"/>
      <c r="K60" s="281">
        <f>'UofSC Year 1'!K60+'UofSC Year 2'!K60+'UofSC Year 3'!K60+'UofSC Year 4'!K60+'UofSC Year 5'!K60</f>
        <v>0</v>
      </c>
      <c r="L60" s="232"/>
      <c r="M60" s="232"/>
    </row>
    <row r="61" spans="1:23" ht="15" customHeight="1">
      <c r="A61" s="95"/>
      <c r="B61" s="96">
        <v>4</v>
      </c>
      <c r="C61" s="97" t="s">
        <v>109</v>
      </c>
      <c r="D61" s="98"/>
      <c r="E61" s="98"/>
      <c r="F61" s="98"/>
      <c r="G61" s="97"/>
      <c r="H61" s="99"/>
      <c r="I61" s="97"/>
      <c r="J61" s="97"/>
      <c r="K61" s="281">
        <f>'UofSC Year 1'!K61+'UofSC Year 2'!K61+'UofSC Year 3'!K61+'UofSC Year 4'!K61+'UofSC Year 5'!K61</f>
        <v>0</v>
      </c>
    </row>
    <row r="62" spans="1:23" ht="15" customHeight="1" thickBot="1">
      <c r="A62" s="95"/>
      <c r="B62" s="96">
        <v>5</v>
      </c>
      <c r="C62" s="97" t="s">
        <v>111</v>
      </c>
      <c r="D62" s="98"/>
      <c r="E62" s="98" t="s">
        <v>112</v>
      </c>
      <c r="F62" s="98"/>
      <c r="G62" s="97"/>
      <c r="H62" s="99"/>
      <c r="I62" s="97"/>
      <c r="J62" s="101"/>
      <c r="K62" s="281">
        <f>'UofSC Year 1'!K62+'UofSC Year 2'!K62+'UofSC Year 3'!K62+'UofSC Year 4'!K62+'UofSC Year 5'!K62</f>
        <v>0</v>
      </c>
      <c r="L62" s="232"/>
      <c r="M62" s="651"/>
      <c r="N62" s="651"/>
      <c r="O62" s="651"/>
      <c r="P62" s="651"/>
      <c r="Q62" s="651"/>
      <c r="R62" s="651"/>
      <c r="S62" s="651"/>
      <c r="T62" s="651"/>
      <c r="U62" s="651"/>
      <c r="V62" s="651"/>
      <c r="W62" s="651"/>
    </row>
    <row r="63" spans="1:23" ht="15" customHeight="1" thickBot="1">
      <c r="A63" s="95"/>
      <c r="B63" s="96"/>
      <c r="C63" s="97" t="s">
        <v>114</v>
      </c>
      <c r="D63" s="98"/>
      <c r="E63" s="98" t="s">
        <v>115</v>
      </c>
      <c r="F63" s="98"/>
      <c r="G63" s="97"/>
      <c r="H63" s="99"/>
      <c r="I63" s="97"/>
      <c r="J63" s="101"/>
      <c r="K63" s="281">
        <f>'UofSC Year 1'!K63+'UofSC Year 2'!K63+'UofSC Year 3'!K63+'UofSC Year 4'!K63+'UofSC Year 5'!K63</f>
        <v>0</v>
      </c>
      <c r="L63" s="232"/>
      <c r="M63" s="393" t="s">
        <v>164</v>
      </c>
      <c r="N63" s="394"/>
    </row>
    <row r="64" spans="1:23" ht="15" customHeight="1" thickBot="1">
      <c r="A64" s="95"/>
      <c r="B64" s="96"/>
      <c r="D64" s="98"/>
      <c r="E64" s="98"/>
      <c r="F64" s="98"/>
      <c r="G64" s="97"/>
      <c r="I64" s="97"/>
      <c r="J64" s="103" t="s">
        <v>117</v>
      </c>
      <c r="K64" s="281">
        <f>SUM(K62:K63)</f>
        <v>0</v>
      </c>
      <c r="L64" s="232"/>
      <c r="M64" s="393" t="s">
        <v>165</v>
      </c>
      <c r="N64" s="395">
        <f>'UofSC Year 1'!K75</f>
        <v>0</v>
      </c>
    </row>
    <row r="65" spans="1:15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7"/>
      <c r="H65" s="99"/>
      <c r="I65" s="97"/>
      <c r="J65" s="101" t="s">
        <v>119</v>
      </c>
      <c r="K65" s="281">
        <f>'UofSC Year 1'!K65+'UofSC Year 2'!K65+'UofSC Year 3'!K65+'UofSC Year 4'!K65+'UofSC Year 5'!K65</f>
        <v>0</v>
      </c>
      <c r="L65" s="232"/>
      <c r="M65" s="393" t="s">
        <v>166</v>
      </c>
      <c r="N65" s="395">
        <f>'UofSC Year 2'!K75</f>
        <v>0</v>
      </c>
    </row>
    <row r="66" spans="1:15" ht="15" customHeight="1" thickBot="1">
      <c r="A66" s="95"/>
      <c r="B66" s="96">
        <v>7</v>
      </c>
      <c r="C66" s="97" t="s">
        <v>120</v>
      </c>
      <c r="D66" s="98"/>
      <c r="E66" s="105"/>
      <c r="F66" s="98"/>
      <c r="G66" s="97"/>
      <c r="H66" s="99"/>
      <c r="I66" s="97"/>
      <c r="J66" s="101"/>
      <c r="K66" s="281">
        <f>'UofSC Year 1'!K66+'UofSC Year 2'!K66+'UofSC Year 3'!K66+'UofSC Year 4'!K66+'UofSC Year 5'!K66</f>
        <v>0</v>
      </c>
      <c r="L66" s="232"/>
      <c r="M66" s="393" t="s">
        <v>167</v>
      </c>
      <c r="N66" s="395">
        <f>'UofSC Year 3'!K75</f>
        <v>0</v>
      </c>
    </row>
    <row r="67" spans="1:15" ht="15" customHeight="1" thickBot="1">
      <c r="A67" s="106"/>
      <c r="B67" s="101"/>
      <c r="D67" s="107"/>
      <c r="E67" s="107"/>
      <c r="F67" s="98"/>
      <c r="G67" s="97"/>
      <c r="I67" s="97"/>
      <c r="J67" s="108" t="s">
        <v>121</v>
      </c>
      <c r="K67" s="281">
        <f>K58+K59+K60+K61+K64+K65+K66</f>
        <v>0</v>
      </c>
      <c r="L67" s="232"/>
      <c r="M67" s="393" t="s">
        <v>168</v>
      </c>
      <c r="N67" s="395">
        <f>'UofSC Year 4'!K75</f>
        <v>0</v>
      </c>
    </row>
    <row r="68" spans="1:15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K40+K46+K50+K56+K67</f>
        <v>0</v>
      </c>
      <c r="L68" s="232"/>
      <c r="M68" s="393" t="s">
        <v>169</v>
      </c>
      <c r="N68" s="395">
        <f>'UofSC Year 5'!K75</f>
        <v>0</v>
      </c>
    </row>
    <row r="69" spans="1:15" ht="15" customHeight="1" thickBot="1">
      <c r="A69" s="184" t="s">
        <v>123</v>
      </c>
      <c r="B69" s="184" t="s">
        <v>170</v>
      </c>
      <c r="C69" s="184"/>
      <c r="D69" s="177"/>
      <c r="E69" s="177"/>
      <c r="F69" s="172"/>
      <c r="G69" s="172"/>
      <c r="J69" s="100"/>
      <c r="K69" s="299">
        <f>E70*Rates!B27</f>
        <v>0</v>
      </c>
      <c r="L69" s="232"/>
      <c r="M69" s="232"/>
      <c r="N69" s="484">
        <f>SUM(N64:N68)</f>
        <v>0</v>
      </c>
    </row>
    <row r="70" spans="1:15" ht="15" customHeight="1" thickBot="1">
      <c r="D70" s="186">
        <f>Rates!B23</f>
        <v>0.49</v>
      </c>
      <c r="E70" s="396">
        <f>SUM(K68-K46-K56-K66-K63)</f>
        <v>0</v>
      </c>
      <c r="F70" s="397">
        <f>'UofSC Year 1'!E70+'UofSC Year 2'!E70+'UofSC Year 3'!E70+'UofSC Year 4'!E70+'UofSC Year 5'!E70</f>
        <v>0</v>
      </c>
      <c r="G70" s="187"/>
      <c r="J70" s="177" t="s">
        <v>126</v>
      </c>
      <c r="K70" s="317">
        <f>K69</f>
        <v>0</v>
      </c>
      <c r="L70" s="232"/>
      <c r="M70" s="232"/>
    </row>
    <row r="71" spans="1:15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4"/>
      <c r="K71" s="296">
        <f>K68+K70</f>
        <v>0</v>
      </c>
      <c r="L71" s="232"/>
      <c r="M71" s="232"/>
    </row>
    <row r="72" spans="1:15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398"/>
      <c r="L72" s="232"/>
      <c r="M72" s="232"/>
    </row>
    <row r="73" spans="1:15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4"/>
      <c r="K73" s="330">
        <f>K71-K72</f>
        <v>0</v>
      </c>
      <c r="L73" s="402">
        <f>'UofSC Year 1'!K73+'UofSC Year 2'!K73+'UofSC Year 3'!K73+'UofSC Year 4'!K73+'UofSC Year 5'!K73</f>
        <v>0</v>
      </c>
      <c r="M73" s="232"/>
    </row>
    <row r="74" spans="1:15" ht="15" customHeight="1">
      <c r="A74" s="100"/>
      <c r="K74" s="100"/>
      <c r="L74" s="232"/>
    </row>
    <row r="75" spans="1:15" ht="15" customHeight="1">
      <c r="A75" s="100"/>
      <c r="E75" s="132" t="s">
        <v>171</v>
      </c>
      <c r="K75" s="100"/>
    </row>
    <row r="76" spans="1:15" ht="15" customHeight="1">
      <c r="A76" s="100"/>
      <c r="E76" s="132" t="s">
        <v>172</v>
      </c>
      <c r="K76" s="100"/>
      <c r="L76" s="232"/>
      <c r="M76" s="656" t="s">
        <v>125</v>
      </c>
      <c r="N76" s="657"/>
    </row>
    <row r="77" spans="1:15" ht="15" customHeight="1">
      <c r="A77" s="100"/>
      <c r="K77" s="100"/>
      <c r="M77" s="399" t="s">
        <v>127</v>
      </c>
      <c r="N77" s="238">
        <f>'UofSC Year 1'!P70+'UofSC Year 2'!P74+'UofSC Year 3'!P75+'UofSC Year 4'!P75+'UofSC Year 5'!P75</f>
        <v>0</v>
      </c>
    </row>
    <row r="78" spans="1:15" ht="15" customHeight="1">
      <c r="A78" s="100"/>
      <c r="K78" s="100"/>
      <c r="M78" s="399" t="s">
        <v>129</v>
      </c>
      <c r="N78" s="238">
        <f>'UofSC Year 1'!P71+'UofSC Year 2'!P75+'UofSC Year 3'!P76+'UofSC Year 4'!P76+'UofSC Year 5'!P76</f>
        <v>0</v>
      </c>
      <c r="O78" s="233"/>
    </row>
    <row r="79" spans="1:15" ht="15" customHeight="1">
      <c r="A79" s="100"/>
      <c r="K79" s="100"/>
      <c r="M79" s="399" t="s">
        <v>132</v>
      </c>
      <c r="N79" s="238">
        <f>'UofSC Year 1'!P72+'UofSC Year 2'!P76+'UofSC Year 3'!P77+'UofSC Year 4'!P77+'UofSC Year 5'!P77</f>
        <v>0</v>
      </c>
    </row>
    <row r="80" spans="1:15" ht="15" customHeight="1">
      <c r="A80" s="100"/>
      <c r="K80" s="100"/>
      <c r="M80" s="400" t="s">
        <v>134</v>
      </c>
      <c r="N80" s="240">
        <f>'UofSC Year 1'!P73+'UofSC Year 2'!P77+'UofSC Year 3'!P78+'UofSC Year 4'!P78+'UofSC Year 5'!P78</f>
        <v>0</v>
      </c>
    </row>
    <row r="81" spans="1:14" ht="15" customHeight="1">
      <c r="A81" s="100"/>
      <c r="K81" s="100"/>
      <c r="M81" s="399" t="s">
        <v>135</v>
      </c>
      <c r="N81" s="238">
        <f>'UofSC Year 1'!P74+'UofSC Year 2'!P78+'UofSC Year 3'!P79+'UofSC Year 4'!P79+'UofSC Year 5'!P79</f>
        <v>0</v>
      </c>
    </row>
    <row r="82" spans="1:14" ht="15" customHeight="1">
      <c r="A82" s="100"/>
      <c r="K82" s="100"/>
      <c r="M82" s="399" t="s">
        <v>136</v>
      </c>
      <c r="N82" s="238">
        <f>'UofSC Year 1'!P75+'UofSC Year 2'!P79+'UofSC Year 3'!P80+'UofSC Year 4'!P80+'UofSC Year 5'!P80</f>
        <v>0</v>
      </c>
    </row>
    <row r="83" spans="1:14" ht="15" customHeight="1">
      <c r="A83" s="100"/>
      <c r="K83" s="100"/>
    </row>
    <row r="84" spans="1:14" ht="15" customHeight="1">
      <c r="A84" s="100"/>
      <c r="K84" s="100"/>
    </row>
    <row r="85" spans="1:14" ht="15" customHeight="1">
      <c r="A85" s="100"/>
      <c r="K85" s="100"/>
    </row>
    <row r="86" spans="1:14" ht="15" customHeight="1">
      <c r="A86" s="100"/>
      <c r="K86" s="100"/>
    </row>
    <row r="87" spans="1:14" ht="15" customHeight="1">
      <c r="A87" s="100"/>
      <c r="K87" s="100"/>
    </row>
    <row r="88" spans="1:14" ht="15" customHeight="1">
      <c r="A88" s="100"/>
      <c r="K88" s="100"/>
    </row>
    <row r="89" spans="1:14" ht="15" customHeight="1">
      <c r="A89" s="100"/>
      <c r="K89" s="100"/>
    </row>
    <row r="90" spans="1:14" ht="15" customHeight="1">
      <c r="A90" s="100"/>
      <c r="K90" s="100"/>
    </row>
    <row r="91" spans="1:14" ht="15" customHeight="1">
      <c r="A91" s="100"/>
      <c r="K91" s="100"/>
    </row>
    <row r="92" spans="1:14" ht="15" customHeight="1">
      <c r="A92" s="100"/>
      <c r="K92" s="100"/>
    </row>
    <row r="93" spans="1:14" ht="15" customHeight="1">
      <c r="A93" s="100"/>
      <c r="K93" s="100"/>
    </row>
    <row r="94" spans="1:14" ht="15" customHeight="1">
      <c r="A94" s="100"/>
      <c r="K94" s="100"/>
    </row>
    <row r="95" spans="1:14" ht="15" customHeight="1">
      <c r="A95" s="100"/>
      <c r="K95" s="100"/>
    </row>
    <row r="96" spans="1:14" ht="15" customHeight="1">
      <c r="A96" s="100"/>
      <c r="K96" s="100"/>
    </row>
    <row r="97" spans="1:11" ht="15" customHeight="1">
      <c r="A97" s="100"/>
      <c r="K97" s="100"/>
    </row>
    <row r="98" spans="1:11" ht="15" customHeight="1">
      <c r="A98" s="100"/>
      <c r="K98" s="100"/>
    </row>
    <row r="99" spans="1:11" ht="15" customHeight="1">
      <c r="A99" s="100"/>
      <c r="K99" s="100"/>
    </row>
    <row r="100" spans="1:11" ht="15" customHeight="1">
      <c r="A100" s="100"/>
      <c r="K100" s="100"/>
    </row>
    <row r="101" spans="1:11" ht="15" customHeight="1">
      <c r="A101" s="100"/>
      <c r="K101" s="100"/>
    </row>
    <row r="102" spans="1:11" ht="15" customHeight="1">
      <c r="A102" s="100"/>
      <c r="K102" s="100"/>
    </row>
    <row r="103" spans="1:11" ht="15" customHeight="1">
      <c r="A103" s="100"/>
      <c r="K103" s="100"/>
    </row>
    <row r="104" spans="1:11" ht="15" customHeight="1">
      <c r="A104" s="100"/>
      <c r="K104" s="100"/>
    </row>
    <row r="105" spans="1:11" ht="15" customHeight="1">
      <c r="A105" s="100"/>
      <c r="K105" s="100"/>
    </row>
    <row r="106" spans="1:11" ht="15" customHeight="1">
      <c r="A106" s="100"/>
      <c r="K106" s="100"/>
    </row>
    <row r="107" spans="1:11" ht="15" customHeight="1">
      <c r="A107" s="100"/>
      <c r="K107" s="100"/>
    </row>
    <row r="108" spans="1:11" ht="15" customHeight="1">
      <c r="A108" s="100"/>
      <c r="K108" s="100"/>
    </row>
    <row r="109" spans="1:11" ht="15" customHeight="1">
      <c r="A109" s="100"/>
      <c r="K109" s="100"/>
    </row>
    <row r="110" spans="1:11" ht="15" customHeight="1">
      <c r="A110" s="100"/>
      <c r="K110" s="100"/>
    </row>
    <row r="111" spans="1:11" ht="15" customHeight="1">
      <c r="A111" s="100"/>
      <c r="K111" s="100"/>
    </row>
    <row r="112" spans="1:11" ht="15" customHeight="1">
      <c r="A112" s="100"/>
      <c r="K112" s="100"/>
    </row>
    <row r="113" spans="1:11" ht="15" customHeight="1">
      <c r="A113" s="100"/>
      <c r="K113" s="100"/>
    </row>
    <row r="114" spans="1:11" ht="15" customHeight="1">
      <c r="A114" s="100"/>
      <c r="K114" s="100"/>
    </row>
    <row r="115" spans="1:11" ht="15" customHeight="1">
      <c r="A115" s="100"/>
      <c r="K115" s="100"/>
    </row>
    <row r="116" spans="1:11" ht="15" customHeight="1">
      <c r="A116" s="100"/>
      <c r="K116" s="100"/>
    </row>
    <row r="117" spans="1:11" ht="15" customHeight="1">
      <c r="A117" s="100"/>
      <c r="K117" s="100"/>
    </row>
    <row r="118" spans="1:11" ht="15" customHeight="1">
      <c r="A118" s="100"/>
      <c r="K118" s="100"/>
    </row>
    <row r="119" spans="1:11" ht="15" customHeight="1">
      <c r="A119" s="100"/>
      <c r="K119" s="100"/>
    </row>
    <row r="120" spans="1:11" ht="15" customHeight="1">
      <c r="A120" s="100"/>
      <c r="K120" s="100"/>
    </row>
    <row r="121" spans="1:11" ht="15" customHeight="1">
      <c r="A121" s="100"/>
      <c r="K121" s="100"/>
    </row>
    <row r="122" spans="1:11" ht="15" customHeight="1">
      <c r="A122" s="100"/>
      <c r="K122" s="100"/>
    </row>
    <row r="123" spans="1:11" ht="15" customHeight="1">
      <c r="A123" s="100"/>
      <c r="K123" s="100"/>
    </row>
    <row r="124" spans="1:11" ht="15" customHeight="1">
      <c r="A124" s="100"/>
      <c r="K124" s="100"/>
    </row>
    <row r="125" spans="1:11" ht="15" customHeight="1">
      <c r="A125" s="100"/>
      <c r="K125" s="100"/>
    </row>
    <row r="126" spans="1:11" ht="15" customHeight="1">
      <c r="A126" s="100"/>
      <c r="K126" s="100"/>
    </row>
    <row r="127" spans="1:11" ht="15" customHeight="1">
      <c r="A127" s="100"/>
      <c r="K127" s="100"/>
    </row>
    <row r="128" spans="1:11" ht="15" customHeight="1">
      <c r="A128" s="100"/>
      <c r="K128" s="100"/>
    </row>
    <row r="129" spans="1:11" ht="15" customHeight="1">
      <c r="A129" s="100"/>
      <c r="K129" s="100"/>
    </row>
    <row r="130" spans="1:11" ht="15" customHeight="1">
      <c r="A130" s="100"/>
      <c r="K130" s="100"/>
    </row>
    <row r="131" spans="1:11" ht="15" customHeight="1">
      <c r="A131" s="100"/>
      <c r="K131" s="100"/>
    </row>
    <row r="132" spans="1:11" ht="15" customHeight="1">
      <c r="A132" s="100"/>
      <c r="K132" s="100"/>
    </row>
    <row r="133" spans="1:11" ht="15" customHeight="1">
      <c r="A133" s="100"/>
      <c r="K133" s="100"/>
    </row>
    <row r="134" spans="1:11" ht="15" customHeight="1">
      <c r="A134" s="100"/>
      <c r="K134" s="100"/>
    </row>
    <row r="135" spans="1:11" ht="15" customHeight="1">
      <c r="A135" s="100"/>
      <c r="K135" s="100"/>
    </row>
    <row r="136" spans="1:11" ht="15" customHeight="1">
      <c r="A136" s="100"/>
      <c r="K136" s="100"/>
    </row>
    <row r="137" spans="1:11" ht="15" customHeight="1">
      <c r="A137" s="100"/>
      <c r="K137" s="100"/>
    </row>
    <row r="138" spans="1:11" ht="15" customHeight="1">
      <c r="A138" s="100"/>
      <c r="K138" s="100"/>
    </row>
    <row r="139" spans="1:11" ht="15" customHeight="1">
      <c r="A139" s="100"/>
      <c r="K139" s="100"/>
    </row>
    <row r="140" spans="1:11" ht="15" customHeight="1">
      <c r="A140" s="100"/>
      <c r="K140" s="100"/>
    </row>
    <row r="141" spans="1:11" ht="15" customHeight="1">
      <c r="A141" s="100"/>
      <c r="K141" s="100"/>
    </row>
    <row r="142" spans="1:11" ht="15" customHeight="1">
      <c r="A142" s="100"/>
      <c r="K142" s="100"/>
    </row>
    <row r="143" spans="1:11" ht="15" customHeight="1">
      <c r="A143" s="100"/>
      <c r="K143" s="100"/>
    </row>
    <row r="144" spans="1:11" ht="15" customHeight="1">
      <c r="A144" s="100"/>
      <c r="K144" s="100"/>
    </row>
    <row r="145" spans="1:11" ht="15" customHeight="1">
      <c r="A145" s="100"/>
      <c r="K145" s="100"/>
    </row>
    <row r="146" spans="1:11" ht="15" customHeight="1">
      <c r="A146" s="100"/>
      <c r="K146" s="100"/>
    </row>
    <row r="147" spans="1:11" ht="15" customHeight="1">
      <c r="A147" s="100"/>
      <c r="K147" s="100"/>
    </row>
    <row r="148" spans="1:11" ht="15" customHeight="1">
      <c r="A148" s="100"/>
      <c r="K148" s="100"/>
    </row>
    <row r="149" spans="1:11" ht="15" customHeight="1">
      <c r="A149" s="100"/>
      <c r="K149" s="100"/>
    </row>
    <row r="150" spans="1:11" ht="15" customHeight="1">
      <c r="A150" s="100"/>
      <c r="K150" s="100"/>
    </row>
    <row r="151" spans="1:11" ht="15" customHeight="1">
      <c r="A151" s="100"/>
      <c r="K151" s="100"/>
    </row>
    <row r="152" spans="1:11" ht="15" customHeight="1">
      <c r="A152" s="100"/>
      <c r="K152" s="100"/>
    </row>
    <row r="153" spans="1:11" ht="15" customHeight="1">
      <c r="A153" s="100"/>
      <c r="K153" s="100"/>
    </row>
    <row r="154" spans="1:11" ht="15" customHeight="1">
      <c r="A154" s="100"/>
      <c r="K154" s="100"/>
    </row>
    <row r="155" spans="1:11" ht="15" customHeight="1">
      <c r="A155" s="100"/>
      <c r="K155" s="100"/>
    </row>
    <row r="156" spans="1:11" ht="15" customHeight="1">
      <c r="A156" s="100"/>
      <c r="K156" s="100"/>
    </row>
    <row r="157" spans="1:11" ht="15" customHeight="1">
      <c r="A157" s="100"/>
      <c r="K157" s="100"/>
    </row>
    <row r="158" spans="1:11" ht="15" customHeight="1">
      <c r="A158" s="100"/>
      <c r="K158" s="100"/>
    </row>
    <row r="159" spans="1:11" ht="15" customHeight="1">
      <c r="A159" s="100"/>
      <c r="K159" s="100"/>
    </row>
    <row r="160" spans="1:11" ht="15" customHeight="1">
      <c r="A160" s="100"/>
      <c r="K160" s="100"/>
    </row>
    <row r="161" spans="1:11" ht="15" customHeight="1">
      <c r="A161" s="100"/>
      <c r="K161" s="100"/>
    </row>
    <row r="162" spans="1:11" ht="15" customHeight="1">
      <c r="A162" s="100"/>
      <c r="K162" s="100"/>
    </row>
    <row r="163" spans="1:11" ht="15" customHeight="1">
      <c r="A163" s="100"/>
      <c r="K163" s="100"/>
    </row>
    <row r="164" spans="1:11" ht="15" customHeight="1">
      <c r="A164" s="100"/>
      <c r="K164" s="100"/>
    </row>
    <row r="165" spans="1:11" ht="15" customHeight="1">
      <c r="A165" s="100"/>
      <c r="K165" s="100"/>
    </row>
    <row r="166" spans="1:11" ht="15" customHeight="1">
      <c r="A166" s="100"/>
      <c r="K166" s="100"/>
    </row>
    <row r="167" spans="1:11" ht="15" customHeight="1">
      <c r="A167" s="100"/>
      <c r="K167" s="100"/>
    </row>
    <row r="168" spans="1:11" ht="15" customHeight="1">
      <c r="A168" s="100"/>
      <c r="K168" s="100"/>
    </row>
    <row r="169" spans="1:11" ht="15" customHeight="1">
      <c r="A169" s="100"/>
      <c r="K169" s="100"/>
    </row>
    <row r="170" spans="1:11" ht="15" customHeight="1">
      <c r="A170" s="100"/>
      <c r="K170" s="100"/>
    </row>
    <row r="171" spans="1:11" ht="15" customHeight="1">
      <c r="A171" s="100"/>
      <c r="K171" s="100"/>
    </row>
    <row r="172" spans="1:11" ht="15" customHeight="1">
      <c r="A172" s="100"/>
      <c r="K172" s="100"/>
    </row>
    <row r="173" spans="1:11" ht="15" customHeight="1">
      <c r="A173" s="100"/>
      <c r="K173" s="100"/>
    </row>
    <row r="174" spans="1:11" ht="15" customHeight="1">
      <c r="A174" s="100"/>
      <c r="K174" s="100"/>
    </row>
    <row r="175" spans="1:11" ht="15" customHeight="1">
      <c r="A175" s="100"/>
      <c r="K175" s="100"/>
    </row>
    <row r="176" spans="1:11" ht="15" customHeight="1">
      <c r="A176" s="100"/>
      <c r="K176" s="100"/>
    </row>
    <row r="177" spans="1:11" ht="15" customHeight="1">
      <c r="A177" s="100"/>
      <c r="K177" s="100"/>
    </row>
    <row r="178" spans="1:11" ht="15" customHeight="1">
      <c r="A178" s="100"/>
      <c r="K178" s="100"/>
    </row>
    <row r="179" spans="1:11" ht="15" customHeight="1">
      <c r="A179" s="100"/>
      <c r="K179" s="100"/>
    </row>
    <row r="180" spans="1:11" ht="15" customHeight="1">
      <c r="A180" s="100"/>
      <c r="K180" s="100"/>
    </row>
    <row r="181" spans="1:11" ht="15" customHeight="1">
      <c r="A181" s="100"/>
      <c r="K181" s="100"/>
    </row>
    <row r="182" spans="1:11" ht="15" customHeight="1">
      <c r="A182" s="100"/>
      <c r="K182" s="100"/>
    </row>
    <row r="183" spans="1:11" ht="15" customHeight="1">
      <c r="A183" s="100"/>
      <c r="K183" s="100"/>
    </row>
    <row r="184" spans="1:11" ht="15" customHeight="1">
      <c r="A184" s="100"/>
      <c r="K184" s="100"/>
    </row>
    <row r="185" spans="1:11" ht="15" customHeight="1">
      <c r="A185" s="100"/>
      <c r="K185" s="100"/>
    </row>
    <row r="186" spans="1:11" ht="15" customHeight="1">
      <c r="A186" s="100"/>
      <c r="K186" s="100"/>
    </row>
    <row r="187" spans="1:11" ht="15" customHeight="1">
      <c r="A187" s="100"/>
      <c r="K187" s="100"/>
    </row>
    <row r="188" spans="1:11" ht="15" customHeight="1">
      <c r="A188" s="100"/>
      <c r="K188" s="100"/>
    </row>
    <row r="189" spans="1:11" ht="15" customHeight="1">
      <c r="A189" s="100"/>
      <c r="K189" s="100"/>
    </row>
    <row r="190" spans="1:11" ht="15" customHeight="1">
      <c r="A190" s="100"/>
      <c r="K190" s="100"/>
    </row>
    <row r="191" spans="1:11" ht="15" customHeight="1">
      <c r="A191" s="100"/>
      <c r="K191" s="100"/>
    </row>
    <row r="192" spans="1:11" ht="15" customHeight="1">
      <c r="A192" s="100"/>
      <c r="K192" s="100"/>
    </row>
    <row r="193" spans="1:11" ht="15" customHeight="1">
      <c r="A193" s="100"/>
      <c r="K193" s="100"/>
    </row>
    <row r="194" spans="1:11" ht="15" customHeight="1">
      <c r="A194" s="100"/>
      <c r="K194" s="100"/>
    </row>
    <row r="195" spans="1:11" ht="15" customHeight="1">
      <c r="A195" s="100"/>
      <c r="K195" s="100"/>
    </row>
    <row r="196" spans="1:11" ht="15" customHeight="1">
      <c r="A196" s="100"/>
      <c r="K196" s="100"/>
    </row>
    <row r="197" spans="1:11" ht="15" customHeight="1">
      <c r="A197" s="100"/>
      <c r="K197" s="100"/>
    </row>
    <row r="198" spans="1:11" ht="15" customHeight="1">
      <c r="A198" s="100"/>
      <c r="K198" s="100"/>
    </row>
    <row r="199" spans="1:11" ht="15" customHeight="1">
      <c r="A199" s="100"/>
      <c r="K199" s="100"/>
    </row>
    <row r="200" spans="1:11" ht="15" customHeight="1">
      <c r="A200" s="100"/>
      <c r="K200" s="100"/>
    </row>
    <row r="201" spans="1:11" ht="15" customHeight="1">
      <c r="A201" s="100"/>
      <c r="K201" s="100"/>
    </row>
    <row r="202" spans="1:11" ht="15" customHeight="1">
      <c r="A202" s="100"/>
      <c r="K202" s="100"/>
    </row>
    <row r="203" spans="1:11" ht="15" customHeight="1">
      <c r="A203" s="100"/>
      <c r="K203" s="100"/>
    </row>
    <row r="204" spans="1:11" ht="15" customHeight="1">
      <c r="A204" s="100"/>
      <c r="K204" s="100"/>
    </row>
    <row r="205" spans="1:11" ht="15" customHeight="1">
      <c r="A205" s="100"/>
      <c r="K205" s="100"/>
    </row>
    <row r="206" spans="1:11" ht="15" customHeight="1">
      <c r="A206" s="100"/>
      <c r="K206" s="100"/>
    </row>
    <row r="207" spans="1:11" ht="15" customHeight="1">
      <c r="A207" s="100"/>
      <c r="K207" s="100"/>
    </row>
    <row r="208" spans="1:11" ht="15" customHeight="1">
      <c r="A208" s="100"/>
      <c r="K208" s="100"/>
    </row>
    <row r="209" spans="1:11" ht="15" customHeight="1">
      <c r="A209" s="100"/>
      <c r="K209" s="100"/>
    </row>
    <row r="210" spans="1:11" ht="15" customHeight="1">
      <c r="A210" s="100"/>
      <c r="K210" s="100"/>
    </row>
    <row r="211" spans="1:11" ht="15" customHeight="1">
      <c r="A211" s="100"/>
      <c r="K211" s="100"/>
    </row>
    <row r="212" spans="1:11" ht="15" customHeight="1">
      <c r="A212" s="100"/>
      <c r="K212" s="100"/>
    </row>
    <row r="213" spans="1:11" ht="15" customHeight="1">
      <c r="A213" s="100"/>
      <c r="K213" s="100"/>
    </row>
    <row r="214" spans="1:11" ht="15" customHeight="1">
      <c r="A214" s="100"/>
      <c r="K214" s="100"/>
    </row>
    <row r="215" spans="1:11" ht="15" customHeight="1">
      <c r="A215" s="100"/>
      <c r="K215" s="100"/>
    </row>
    <row r="216" spans="1:11" ht="15" customHeight="1">
      <c r="A216" s="100"/>
      <c r="K216" s="100"/>
    </row>
    <row r="217" spans="1:11" ht="15" customHeight="1">
      <c r="A217" s="100"/>
      <c r="K217" s="100"/>
    </row>
    <row r="218" spans="1:11" ht="15" customHeight="1">
      <c r="A218" s="100"/>
      <c r="K218" s="100"/>
    </row>
    <row r="219" spans="1:11" ht="15" customHeight="1">
      <c r="A219" s="100"/>
      <c r="K219" s="100"/>
    </row>
    <row r="220" spans="1:11" ht="15" customHeight="1">
      <c r="A220" s="100"/>
      <c r="K220" s="100"/>
    </row>
    <row r="221" spans="1:11" ht="15" customHeight="1">
      <c r="A221" s="100"/>
      <c r="K221" s="100"/>
    </row>
    <row r="222" spans="1:11" ht="15" customHeight="1">
      <c r="A222" s="100"/>
      <c r="K222" s="100"/>
    </row>
    <row r="223" spans="1:11" ht="15" customHeight="1">
      <c r="A223" s="100"/>
      <c r="K223" s="100"/>
    </row>
    <row r="224" spans="1:11" ht="15" customHeight="1">
      <c r="A224" s="100"/>
      <c r="K224" s="100"/>
    </row>
    <row r="225" spans="1:11" ht="15" customHeight="1">
      <c r="A225" s="100"/>
      <c r="K225" s="100"/>
    </row>
    <row r="226" spans="1:11" ht="15" customHeight="1">
      <c r="A226" s="100"/>
      <c r="K226" s="100"/>
    </row>
    <row r="227" spans="1:11" ht="15" customHeight="1">
      <c r="A227" s="100"/>
      <c r="K227" s="100"/>
    </row>
    <row r="228" spans="1:11" ht="15" customHeight="1">
      <c r="A228" s="100"/>
      <c r="K228" s="100"/>
    </row>
    <row r="229" spans="1:11" ht="15" customHeight="1">
      <c r="A229" s="100"/>
      <c r="K229" s="100"/>
    </row>
    <row r="230" spans="1:11" ht="15" customHeight="1">
      <c r="A230" s="100"/>
      <c r="K230" s="100"/>
    </row>
    <row r="231" spans="1:11" ht="15" customHeight="1">
      <c r="A231" s="100"/>
      <c r="K231" s="100"/>
    </row>
    <row r="232" spans="1:11" ht="15" customHeight="1">
      <c r="A232" s="100"/>
      <c r="K232" s="100"/>
    </row>
    <row r="233" spans="1:11" ht="15" customHeight="1">
      <c r="A233" s="100"/>
      <c r="K233" s="100"/>
    </row>
    <row r="234" spans="1:11" ht="15" customHeight="1">
      <c r="A234" s="100"/>
      <c r="K234" s="100"/>
    </row>
    <row r="235" spans="1:11" ht="15" customHeight="1">
      <c r="A235" s="100"/>
      <c r="K235" s="100"/>
    </row>
    <row r="236" spans="1:11" ht="15" customHeight="1">
      <c r="A236" s="100"/>
      <c r="K236" s="100"/>
    </row>
    <row r="237" spans="1:11" ht="15" customHeight="1">
      <c r="A237" s="100"/>
      <c r="K237" s="100"/>
    </row>
    <row r="238" spans="1:11" ht="15" customHeight="1">
      <c r="A238" s="100"/>
      <c r="K238" s="100"/>
    </row>
    <row r="239" spans="1:11" ht="15" customHeight="1">
      <c r="A239" s="100"/>
      <c r="K239" s="100"/>
    </row>
    <row r="240" spans="1:11" ht="15" customHeight="1">
      <c r="A240" s="100"/>
      <c r="K240" s="100"/>
    </row>
    <row r="241" spans="1:11" ht="15" customHeight="1">
      <c r="A241" s="100"/>
      <c r="K241" s="100"/>
    </row>
    <row r="242" spans="1:11" ht="15" customHeight="1">
      <c r="A242" s="100"/>
      <c r="K242" s="100"/>
    </row>
    <row r="243" spans="1:11" ht="15" customHeight="1">
      <c r="A243" s="100"/>
      <c r="K243" s="100"/>
    </row>
    <row r="244" spans="1:11" ht="15" customHeight="1">
      <c r="A244" s="100"/>
      <c r="K244" s="100"/>
    </row>
    <row r="245" spans="1:11" ht="15" customHeight="1">
      <c r="A245" s="100"/>
      <c r="K245" s="100"/>
    </row>
    <row r="246" spans="1:11" ht="15" customHeight="1">
      <c r="A246" s="100"/>
      <c r="K246" s="100"/>
    </row>
    <row r="247" spans="1:11" ht="15" customHeight="1">
      <c r="A247" s="100"/>
      <c r="K247" s="100"/>
    </row>
    <row r="248" spans="1:11" ht="15" customHeight="1">
      <c r="A248" s="100"/>
      <c r="K248" s="100"/>
    </row>
    <row r="249" spans="1:11" ht="15" customHeight="1">
      <c r="A249" s="100"/>
      <c r="K249" s="100"/>
    </row>
    <row r="250" spans="1:11" ht="15" customHeight="1">
      <c r="A250" s="100"/>
      <c r="K250" s="100"/>
    </row>
    <row r="251" spans="1:11" ht="15" customHeight="1">
      <c r="A251" s="100"/>
      <c r="K251" s="100"/>
    </row>
    <row r="252" spans="1:11" ht="15" customHeight="1">
      <c r="A252" s="100"/>
      <c r="K252" s="100"/>
    </row>
    <row r="253" spans="1:11" ht="15" customHeight="1">
      <c r="A253" s="100"/>
      <c r="K253" s="100"/>
    </row>
    <row r="254" spans="1:11" ht="15" customHeight="1">
      <c r="A254" s="100"/>
      <c r="K254" s="100"/>
    </row>
    <row r="255" spans="1:11" ht="15" customHeight="1">
      <c r="A255" s="100"/>
      <c r="K255" s="100"/>
    </row>
    <row r="256" spans="1:11" ht="15" customHeight="1">
      <c r="A256" s="100"/>
      <c r="K256" s="100"/>
    </row>
    <row r="257" spans="1:11" ht="15" customHeight="1">
      <c r="A257" s="100"/>
      <c r="K257" s="100"/>
    </row>
    <row r="258" spans="1:11" ht="15" customHeight="1">
      <c r="A258" s="100"/>
      <c r="K258" s="100"/>
    </row>
    <row r="259" spans="1:11" ht="15" customHeight="1">
      <c r="A259" s="100"/>
      <c r="K259" s="100"/>
    </row>
    <row r="260" spans="1:11" ht="15" customHeight="1">
      <c r="A260" s="100"/>
      <c r="K260" s="100"/>
    </row>
    <row r="261" spans="1:11" ht="15" customHeight="1">
      <c r="A261" s="100"/>
      <c r="K261" s="100"/>
    </row>
    <row r="262" spans="1:11" ht="15" customHeight="1">
      <c r="A262" s="100"/>
      <c r="K262" s="100"/>
    </row>
    <row r="263" spans="1:11" ht="15" customHeight="1">
      <c r="A263" s="100"/>
      <c r="K263" s="100"/>
    </row>
    <row r="264" spans="1:11" ht="15" customHeight="1">
      <c r="A264" s="100"/>
      <c r="K264" s="100"/>
    </row>
    <row r="265" spans="1:11" ht="15" customHeight="1">
      <c r="A265" s="100"/>
      <c r="K265" s="100"/>
    </row>
    <row r="266" spans="1:11" ht="15" customHeight="1">
      <c r="A266" s="100"/>
      <c r="K266" s="100"/>
    </row>
    <row r="267" spans="1:11" ht="15" customHeight="1">
      <c r="A267" s="100"/>
      <c r="K267" s="100"/>
    </row>
    <row r="268" spans="1:11" ht="15" customHeight="1">
      <c r="A268" s="100"/>
      <c r="K268" s="100"/>
    </row>
    <row r="269" spans="1:11" ht="15" customHeight="1">
      <c r="A269" s="100"/>
      <c r="K269" s="100"/>
    </row>
    <row r="270" spans="1:11" ht="15" customHeight="1">
      <c r="A270" s="100"/>
      <c r="K270" s="100"/>
    </row>
    <row r="271" spans="1:11" ht="15" customHeight="1">
      <c r="A271" s="100"/>
      <c r="K271" s="100"/>
    </row>
    <row r="272" spans="1:11" ht="15" customHeight="1">
      <c r="A272" s="100"/>
      <c r="K272" s="100"/>
    </row>
    <row r="273" spans="1:11" ht="15" customHeight="1">
      <c r="A273" s="100"/>
      <c r="K273" s="100"/>
    </row>
    <row r="274" spans="1:11" ht="15" customHeight="1">
      <c r="A274" s="100"/>
      <c r="K274" s="100"/>
    </row>
    <row r="275" spans="1:11" ht="15" customHeight="1">
      <c r="A275" s="100"/>
      <c r="K275" s="100"/>
    </row>
    <row r="276" spans="1:11" ht="15" customHeight="1">
      <c r="A276" s="100"/>
      <c r="K276" s="100"/>
    </row>
    <row r="277" spans="1:11" ht="15" customHeight="1">
      <c r="A277" s="100"/>
      <c r="K277" s="100"/>
    </row>
    <row r="278" spans="1:11" ht="15" customHeight="1">
      <c r="A278" s="100"/>
      <c r="K278" s="100"/>
    </row>
    <row r="279" spans="1:11" ht="15" customHeight="1">
      <c r="A279" s="100"/>
      <c r="K279" s="100"/>
    </row>
    <row r="280" spans="1:11" ht="15" customHeight="1">
      <c r="A280" s="100"/>
      <c r="K280" s="100"/>
    </row>
    <row r="281" spans="1:11" ht="15" customHeight="1">
      <c r="A281" s="100"/>
      <c r="K281" s="100"/>
    </row>
    <row r="282" spans="1:11" ht="15" customHeight="1">
      <c r="A282" s="100"/>
      <c r="K282" s="100"/>
    </row>
    <row r="283" spans="1:11" ht="15" customHeight="1">
      <c r="A283" s="100"/>
      <c r="K283" s="100"/>
    </row>
    <row r="284" spans="1:11" ht="15" customHeight="1">
      <c r="A284" s="100"/>
      <c r="K284" s="100"/>
    </row>
    <row r="285" spans="1:11" ht="15" customHeight="1">
      <c r="A285" s="100"/>
      <c r="K285" s="100"/>
    </row>
    <row r="286" spans="1:11" ht="15" customHeight="1">
      <c r="A286" s="100"/>
      <c r="K286" s="100"/>
    </row>
    <row r="287" spans="1:11" ht="15" customHeight="1">
      <c r="A287" s="100"/>
      <c r="K287" s="100"/>
    </row>
    <row r="288" spans="1:11" ht="15" customHeight="1">
      <c r="A288" s="100"/>
      <c r="K288" s="100"/>
    </row>
    <row r="289" spans="1:11" ht="15" customHeight="1">
      <c r="A289" s="100"/>
      <c r="K289" s="100"/>
    </row>
    <row r="290" spans="1:11" ht="15" customHeight="1">
      <c r="A290" s="100"/>
      <c r="K290" s="100"/>
    </row>
    <row r="291" spans="1:11" ht="15" customHeight="1">
      <c r="A291" s="100"/>
      <c r="K291" s="100"/>
    </row>
    <row r="292" spans="1:11" ht="15" customHeight="1">
      <c r="A292" s="100"/>
      <c r="K292" s="100"/>
    </row>
    <row r="293" spans="1:11" ht="15" customHeight="1">
      <c r="A293" s="100"/>
      <c r="K293" s="100"/>
    </row>
    <row r="294" spans="1:11" ht="15" customHeight="1">
      <c r="A294" s="100"/>
      <c r="K294" s="100"/>
    </row>
    <row r="295" spans="1:11" ht="15" customHeight="1">
      <c r="A295" s="100"/>
      <c r="K295" s="100"/>
    </row>
    <row r="296" spans="1:11" ht="15" customHeight="1">
      <c r="A296" s="100"/>
      <c r="K296" s="100"/>
    </row>
    <row r="297" spans="1:11" ht="15" customHeight="1">
      <c r="A297" s="100"/>
      <c r="K297" s="100"/>
    </row>
    <row r="298" spans="1:11" ht="15" customHeight="1">
      <c r="A298" s="100"/>
      <c r="K298" s="100"/>
    </row>
    <row r="299" spans="1:11" ht="15" customHeight="1">
      <c r="A299" s="100"/>
      <c r="K299" s="100"/>
    </row>
    <row r="300" spans="1:11" ht="15" customHeight="1">
      <c r="A300" s="100"/>
      <c r="K300" s="100"/>
    </row>
    <row r="301" spans="1:11" ht="15" customHeight="1">
      <c r="A301" s="100"/>
      <c r="K301" s="100"/>
    </row>
    <row r="302" spans="1:11" ht="15" customHeight="1">
      <c r="A302" s="100"/>
      <c r="K302" s="100"/>
    </row>
    <row r="303" spans="1:11" ht="15" customHeight="1">
      <c r="A303" s="100"/>
      <c r="K303" s="100"/>
    </row>
    <row r="304" spans="1:11" ht="15" customHeight="1">
      <c r="A304" s="100"/>
      <c r="K304" s="100"/>
    </row>
    <row r="305" spans="1:11" ht="15" customHeight="1">
      <c r="A305" s="100"/>
      <c r="K305" s="100"/>
    </row>
    <row r="306" spans="1:11" ht="15" customHeight="1">
      <c r="A306" s="100"/>
      <c r="K306" s="100"/>
    </row>
    <row r="307" spans="1:11" ht="15" customHeight="1">
      <c r="A307" s="100"/>
      <c r="K307" s="100"/>
    </row>
    <row r="308" spans="1:11" ht="15" customHeight="1">
      <c r="A308" s="100"/>
      <c r="K308" s="100"/>
    </row>
    <row r="309" spans="1:11" ht="15" customHeight="1">
      <c r="A309" s="100"/>
      <c r="K309" s="100"/>
    </row>
    <row r="310" spans="1:11" ht="15" customHeight="1">
      <c r="A310" s="100"/>
      <c r="K310" s="100"/>
    </row>
    <row r="311" spans="1:11" ht="15" customHeight="1">
      <c r="A311" s="100"/>
      <c r="K311" s="100"/>
    </row>
    <row r="312" spans="1:11" ht="15" customHeight="1">
      <c r="A312" s="100"/>
      <c r="K312" s="100"/>
    </row>
    <row r="313" spans="1:11" ht="15" customHeight="1">
      <c r="A313" s="100"/>
      <c r="K313" s="100"/>
    </row>
    <row r="314" spans="1:11" ht="15" customHeight="1">
      <c r="A314" s="100"/>
      <c r="K314" s="100"/>
    </row>
    <row r="315" spans="1:11" ht="15" customHeight="1">
      <c r="A315" s="100"/>
      <c r="K315" s="100"/>
    </row>
    <row r="316" spans="1:11" ht="15" customHeight="1">
      <c r="A316" s="100"/>
      <c r="K316" s="100"/>
    </row>
    <row r="317" spans="1:11" ht="15" customHeight="1">
      <c r="A317" s="100"/>
      <c r="K317" s="100"/>
    </row>
    <row r="318" spans="1:11" ht="15" customHeight="1">
      <c r="A318" s="100"/>
      <c r="K318" s="100"/>
    </row>
    <row r="319" spans="1:11" ht="15" customHeight="1">
      <c r="A319" s="100"/>
      <c r="K319" s="100"/>
    </row>
    <row r="320" spans="1:11" ht="15" customHeight="1">
      <c r="A320" s="100"/>
      <c r="K320" s="100"/>
    </row>
    <row r="321" spans="1:11" ht="15" customHeight="1">
      <c r="A321" s="100"/>
      <c r="K321" s="100"/>
    </row>
    <row r="322" spans="1:11" ht="15" customHeight="1">
      <c r="A322" s="100"/>
      <c r="K322" s="100"/>
    </row>
    <row r="323" spans="1:11" ht="15" customHeight="1">
      <c r="A323" s="100"/>
      <c r="K323" s="100"/>
    </row>
    <row r="324" spans="1:11" ht="15" customHeight="1">
      <c r="A324" s="100"/>
      <c r="K324" s="100"/>
    </row>
    <row r="325" spans="1:11" ht="15" customHeight="1">
      <c r="A325" s="100"/>
      <c r="K325" s="100"/>
    </row>
    <row r="326" spans="1:11" ht="15" customHeight="1">
      <c r="A326" s="100"/>
      <c r="K326" s="100"/>
    </row>
    <row r="327" spans="1:11" ht="15" customHeight="1">
      <c r="A327" s="100"/>
      <c r="K327" s="100"/>
    </row>
    <row r="328" spans="1:11" ht="15" customHeight="1">
      <c r="A328" s="100"/>
      <c r="K328" s="100"/>
    </row>
    <row r="329" spans="1:11" ht="15" customHeight="1">
      <c r="A329" s="100"/>
      <c r="K329" s="100"/>
    </row>
    <row r="330" spans="1:11" ht="15" customHeight="1">
      <c r="A330" s="100"/>
      <c r="K330" s="100"/>
    </row>
    <row r="331" spans="1:11" ht="15" customHeight="1">
      <c r="A331" s="100"/>
      <c r="K331" s="100"/>
    </row>
    <row r="332" spans="1:11" ht="15" customHeight="1">
      <c r="A332" s="100"/>
      <c r="K332" s="100"/>
    </row>
    <row r="333" spans="1:11" ht="15" customHeight="1">
      <c r="A333" s="100"/>
      <c r="K333" s="100"/>
    </row>
    <row r="334" spans="1:11" ht="15" customHeight="1">
      <c r="A334" s="100"/>
      <c r="K334" s="100"/>
    </row>
    <row r="335" spans="1:11" ht="15" customHeight="1">
      <c r="A335" s="100"/>
      <c r="K335" s="100"/>
    </row>
    <row r="336" spans="1:11" ht="15" customHeight="1">
      <c r="A336" s="100"/>
      <c r="K336" s="100"/>
    </row>
    <row r="337" spans="1:11" ht="15" customHeight="1">
      <c r="A337" s="100"/>
      <c r="K337" s="100"/>
    </row>
    <row r="338" spans="1:11" ht="15" customHeight="1">
      <c r="A338" s="100"/>
      <c r="K338" s="100"/>
    </row>
    <row r="339" spans="1:11" ht="15" customHeight="1">
      <c r="A339" s="100"/>
      <c r="K339" s="100"/>
    </row>
    <row r="340" spans="1:11" ht="15" customHeight="1">
      <c r="A340" s="100"/>
      <c r="K340" s="100"/>
    </row>
    <row r="341" spans="1:11" ht="15" customHeight="1">
      <c r="A341" s="100"/>
      <c r="K341" s="100"/>
    </row>
    <row r="342" spans="1:11" ht="15" customHeight="1">
      <c r="A342" s="100"/>
      <c r="K342" s="100"/>
    </row>
    <row r="343" spans="1:11" ht="15" customHeight="1">
      <c r="A343" s="100"/>
      <c r="K343" s="100"/>
    </row>
    <row r="344" spans="1:11" ht="15" customHeight="1">
      <c r="A344" s="100"/>
      <c r="K344" s="100"/>
    </row>
    <row r="345" spans="1:11" ht="15" customHeight="1">
      <c r="A345" s="100"/>
      <c r="K345" s="100"/>
    </row>
    <row r="346" spans="1:11" ht="15" customHeight="1">
      <c r="A346" s="100"/>
      <c r="K346" s="100"/>
    </row>
    <row r="347" spans="1:11" ht="15" customHeight="1">
      <c r="A347" s="100"/>
      <c r="K347" s="100"/>
    </row>
    <row r="348" spans="1:11" ht="15" customHeight="1">
      <c r="A348" s="100"/>
      <c r="K348" s="100"/>
    </row>
    <row r="349" spans="1:11" ht="15" customHeight="1">
      <c r="A349" s="100"/>
      <c r="K349" s="100"/>
    </row>
    <row r="350" spans="1:11" ht="15" customHeight="1">
      <c r="A350" s="100"/>
      <c r="K350" s="100"/>
    </row>
    <row r="351" spans="1:11" ht="15" customHeight="1">
      <c r="A351" s="100"/>
      <c r="K351" s="100"/>
    </row>
    <row r="352" spans="1:11" ht="15" customHeight="1">
      <c r="A352" s="100"/>
      <c r="K352" s="100"/>
    </row>
    <row r="353" spans="1:11" ht="15" customHeight="1">
      <c r="A353" s="100"/>
      <c r="K353" s="100"/>
    </row>
    <row r="354" spans="1:11" ht="15" customHeight="1">
      <c r="A354" s="100"/>
      <c r="K354" s="100"/>
    </row>
    <row r="355" spans="1:11" ht="15" customHeight="1">
      <c r="A355" s="100"/>
      <c r="K355" s="100"/>
    </row>
    <row r="356" spans="1:11" ht="15" customHeight="1">
      <c r="A356" s="100"/>
      <c r="K356" s="100"/>
    </row>
    <row r="357" spans="1:11" ht="15" customHeight="1">
      <c r="A357" s="100"/>
      <c r="K357" s="100"/>
    </row>
    <row r="358" spans="1:11" ht="15" customHeight="1">
      <c r="A358" s="100"/>
      <c r="K358" s="100"/>
    </row>
    <row r="359" spans="1:11" ht="15" customHeight="1">
      <c r="A359" s="100"/>
      <c r="K359" s="100"/>
    </row>
    <row r="360" spans="1:11" ht="15" customHeight="1">
      <c r="A360" s="100"/>
      <c r="K360" s="100"/>
    </row>
    <row r="361" spans="1:11" ht="15" customHeight="1">
      <c r="A361" s="100"/>
      <c r="K361" s="100"/>
    </row>
    <row r="362" spans="1:11" ht="15" customHeight="1">
      <c r="A362" s="100"/>
      <c r="K362" s="100"/>
    </row>
    <row r="363" spans="1:11" ht="15" customHeight="1">
      <c r="A363" s="100"/>
      <c r="K363" s="100"/>
    </row>
    <row r="364" spans="1:11" ht="15" customHeight="1">
      <c r="A364" s="100"/>
      <c r="K364" s="100"/>
    </row>
    <row r="365" spans="1:11" ht="15" customHeight="1">
      <c r="A365" s="100"/>
      <c r="K365" s="100"/>
    </row>
    <row r="366" spans="1:11" ht="15" customHeight="1">
      <c r="A366" s="100"/>
      <c r="K366" s="100"/>
    </row>
    <row r="367" spans="1:11" ht="15" customHeight="1">
      <c r="A367" s="100"/>
      <c r="K367" s="100"/>
    </row>
    <row r="368" spans="1:11" ht="15" customHeight="1">
      <c r="A368" s="100"/>
      <c r="K368" s="100"/>
    </row>
    <row r="369" spans="1:11" ht="15" customHeight="1">
      <c r="A369" s="100"/>
      <c r="K369" s="100"/>
    </row>
    <row r="370" spans="1:11" ht="15" customHeight="1">
      <c r="A370" s="100"/>
      <c r="K370" s="100"/>
    </row>
    <row r="371" spans="1:11" ht="15" customHeight="1">
      <c r="A371" s="100"/>
      <c r="K371" s="100"/>
    </row>
    <row r="372" spans="1:11" ht="15" customHeight="1">
      <c r="A372" s="100"/>
      <c r="K372" s="100"/>
    </row>
    <row r="373" spans="1:11" ht="15" customHeight="1">
      <c r="A373" s="100"/>
      <c r="K373" s="100"/>
    </row>
    <row r="374" spans="1:11" ht="15" customHeight="1">
      <c r="A374" s="100"/>
      <c r="K374" s="100"/>
    </row>
    <row r="375" spans="1:11" ht="15" customHeight="1">
      <c r="A375" s="100"/>
      <c r="K375" s="100"/>
    </row>
    <row r="376" spans="1:11" ht="15" customHeight="1">
      <c r="A376" s="100"/>
      <c r="K376" s="100"/>
    </row>
    <row r="377" spans="1:11" ht="15" customHeight="1">
      <c r="A377" s="100"/>
      <c r="K377" s="100"/>
    </row>
    <row r="378" spans="1:11" ht="15" customHeight="1">
      <c r="A378" s="100"/>
      <c r="K378" s="100"/>
    </row>
    <row r="379" spans="1:11" ht="15" customHeight="1">
      <c r="A379" s="100"/>
      <c r="K379" s="100"/>
    </row>
    <row r="380" spans="1:11" ht="15" customHeight="1">
      <c r="A380" s="100"/>
      <c r="K380" s="100"/>
    </row>
    <row r="381" spans="1:11" ht="15" customHeight="1">
      <c r="A381" s="100"/>
      <c r="K381" s="100"/>
    </row>
    <row r="382" spans="1:11" ht="15" customHeight="1">
      <c r="A382" s="100"/>
      <c r="K382" s="100"/>
    </row>
    <row r="383" spans="1:11" ht="15" customHeight="1">
      <c r="A383" s="100"/>
      <c r="K383" s="100"/>
    </row>
    <row r="384" spans="1:11" ht="15" customHeight="1">
      <c r="A384" s="100"/>
      <c r="K384" s="100"/>
    </row>
    <row r="385" spans="1:11" ht="15" customHeight="1">
      <c r="A385" s="100"/>
      <c r="K385" s="100"/>
    </row>
    <row r="386" spans="1:11" ht="15" customHeight="1">
      <c r="A386" s="100"/>
      <c r="K386" s="100"/>
    </row>
    <row r="387" spans="1:11" ht="15" customHeight="1">
      <c r="A387" s="100"/>
      <c r="K387" s="100"/>
    </row>
    <row r="388" spans="1:11" ht="15" customHeight="1">
      <c r="A388" s="100"/>
      <c r="K388" s="100"/>
    </row>
    <row r="389" spans="1:11" ht="15" customHeight="1">
      <c r="A389" s="100"/>
      <c r="K389" s="100"/>
    </row>
    <row r="390" spans="1:11" ht="15" customHeight="1">
      <c r="A390" s="100"/>
      <c r="K390" s="100"/>
    </row>
    <row r="391" spans="1:11" ht="15" customHeight="1">
      <c r="A391" s="100"/>
      <c r="K391" s="100"/>
    </row>
    <row r="392" spans="1:11" ht="15" customHeight="1">
      <c r="A392" s="100"/>
      <c r="K392" s="100"/>
    </row>
    <row r="393" spans="1:11" ht="15" customHeight="1">
      <c r="A393" s="100"/>
      <c r="K393" s="100"/>
    </row>
    <row r="394" spans="1:11" ht="15" customHeight="1">
      <c r="A394" s="100"/>
      <c r="K394" s="100"/>
    </row>
    <row r="395" spans="1:11" ht="15" customHeight="1">
      <c r="A395" s="100"/>
      <c r="K395" s="100"/>
    </row>
    <row r="396" spans="1:11" ht="15" customHeight="1">
      <c r="A396" s="100"/>
      <c r="K396" s="100"/>
    </row>
    <row r="397" spans="1:11" ht="15" customHeight="1">
      <c r="A397" s="100"/>
      <c r="K397" s="100"/>
    </row>
    <row r="398" spans="1:11" ht="15" customHeight="1">
      <c r="A398" s="100"/>
      <c r="K398" s="100"/>
    </row>
    <row r="399" spans="1:11" ht="15" customHeight="1">
      <c r="A399" s="100"/>
      <c r="K399" s="100"/>
    </row>
    <row r="400" spans="1:11" ht="15" customHeight="1">
      <c r="A400" s="100"/>
      <c r="K400" s="100"/>
    </row>
    <row r="401" spans="1:11" ht="15" customHeight="1">
      <c r="A401" s="100"/>
      <c r="K401" s="100"/>
    </row>
    <row r="402" spans="1:11" ht="15" customHeight="1">
      <c r="A402" s="100"/>
      <c r="K402" s="100"/>
    </row>
    <row r="403" spans="1:11" ht="15" customHeight="1">
      <c r="A403" s="100"/>
      <c r="K403" s="100"/>
    </row>
    <row r="404" spans="1:11" ht="15" customHeight="1">
      <c r="A404" s="100"/>
      <c r="K404" s="100"/>
    </row>
    <row r="405" spans="1:11" ht="15" customHeight="1">
      <c r="A405" s="100"/>
      <c r="K405" s="100"/>
    </row>
    <row r="406" spans="1:11" ht="15" customHeight="1">
      <c r="A406" s="100"/>
      <c r="K406" s="100"/>
    </row>
    <row r="407" spans="1:11" ht="15" customHeight="1">
      <c r="A407" s="100"/>
      <c r="K407" s="100"/>
    </row>
    <row r="408" spans="1:11" ht="15" customHeight="1">
      <c r="A408" s="100"/>
      <c r="K408" s="100"/>
    </row>
    <row r="409" spans="1:11" ht="15" customHeight="1">
      <c r="A409" s="100"/>
      <c r="K409" s="100"/>
    </row>
    <row r="410" spans="1:11" ht="15" customHeight="1">
      <c r="A410" s="100"/>
      <c r="K410" s="100"/>
    </row>
    <row r="411" spans="1:11" ht="15" customHeight="1">
      <c r="A411" s="100"/>
      <c r="K411" s="100"/>
    </row>
    <row r="412" spans="1:11" ht="15" customHeight="1">
      <c r="A412" s="100"/>
      <c r="K412" s="100"/>
    </row>
    <row r="413" spans="1:11" ht="15" customHeight="1">
      <c r="A413" s="100"/>
      <c r="K413" s="100"/>
    </row>
    <row r="414" spans="1:11" ht="15" customHeight="1">
      <c r="A414" s="100"/>
      <c r="K414" s="100"/>
    </row>
    <row r="415" spans="1:11" ht="15" customHeight="1">
      <c r="A415" s="100"/>
      <c r="K415" s="100"/>
    </row>
    <row r="416" spans="1:11" ht="15" customHeight="1">
      <c r="A416" s="100"/>
      <c r="K416" s="100"/>
    </row>
    <row r="417" spans="1:11" ht="15" customHeight="1">
      <c r="A417" s="100"/>
      <c r="K417" s="100"/>
    </row>
    <row r="418" spans="1:11" ht="15" customHeight="1">
      <c r="A418" s="100"/>
      <c r="K418" s="100"/>
    </row>
    <row r="419" spans="1:11" ht="15" customHeight="1">
      <c r="A419" s="100"/>
      <c r="K419" s="100"/>
    </row>
    <row r="420" spans="1:11" ht="15" customHeight="1">
      <c r="A420" s="100"/>
      <c r="K420" s="100"/>
    </row>
    <row r="421" spans="1:11" ht="15" customHeight="1">
      <c r="A421" s="100"/>
      <c r="K421" s="100"/>
    </row>
    <row r="422" spans="1:11" ht="15" customHeight="1">
      <c r="A422" s="100"/>
      <c r="K422" s="100"/>
    </row>
    <row r="423" spans="1:11" ht="15" customHeight="1">
      <c r="A423" s="100"/>
      <c r="K423" s="100"/>
    </row>
    <row r="424" spans="1:11" ht="15" customHeight="1">
      <c r="A424" s="100"/>
      <c r="K424" s="100"/>
    </row>
    <row r="425" spans="1:11" ht="15" customHeight="1">
      <c r="A425" s="100"/>
      <c r="K425" s="100"/>
    </row>
    <row r="426" spans="1:11" ht="15" customHeight="1">
      <c r="A426" s="100"/>
      <c r="K426" s="100"/>
    </row>
    <row r="427" spans="1:11" ht="15" customHeight="1">
      <c r="A427" s="100"/>
      <c r="K427" s="100"/>
    </row>
    <row r="428" spans="1:11" ht="15" customHeight="1">
      <c r="A428" s="100"/>
      <c r="K428" s="100"/>
    </row>
    <row r="429" spans="1:11" ht="15" customHeight="1">
      <c r="A429" s="100"/>
      <c r="K429" s="100"/>
    </row>
    <row r="430" spans="1:11" ht="15" customHeight="1">
      <c r="A430" s="100"/>
      <c r="K430" s="100"/>
    </row>
    <row r="431" spans="1:11" ht="15" customHeight="1">
      <c r="A431" s="100"/>
      <c r="K431" s="100"/>
    </row>
    <row r="432" spans="1:11" ht="15" customHeight="1">
      <c r="A432" s="100"/>
      <c r="K432" s="100"/>
    </row>
    <row r="433" spans="1:11" ht="15" customHeight="1">
      <c r="A433" s="100"/>
      <c r="K433" s="100"/>
    </row>
    <row r="434" spans="1:11" ht="15" customHeight="1">
      <c r="A434" s="100"/>
      <c r="K434" s="100"/>
    </row>
    <row r="435" spans="1:11" ht="15" customHeight="1">
      <c r="A435" s="100"/>
      <c r="K435" s="100"/>
    </row>
    <row r="436" spans="1:11" ht="15" customHeight="1">
      <c r="A436" s="100"/>
      <c r="K436" s="100"/>
    </row>
    <row r="437" spans="1:11" ht="15" customHeight="1">
      <c r="A437" s="100"/>
      <c r="K437" s="100"/>
    </row>
    <row r="438" spans="1:11" ht="15" customHeight="1">
      <c r="A438" s="100"/>
      <c r="K438" s="100"/>
    </row>
    <row r="439" spans="1:11" ht="15" customHeight="1">
      <c r="A439" s="100"/>
      <c r="K439" s="100"/>
    </row>
    <row r="440" spans="1:11" ht="15" customHeight="1">
      <c r="A440" s="100"/>
      <c r="K440" s="100"/>
    </row>
    <row r="441" spans="1:11" ht="15" customHeight="1">
      <c r="A441" s="100"/>
      <c r="K441" s="100"/>
    </row>
    <row r="442" spans="1:11" ht="15" customHeight="1">
      <c r="A442" s="100"/>
      <c r="K442" s="100"/>
    </row>
    <row r="443" spans="1:11" ht="15" customHeight="1">
      <c r="A443" s="100"/>
      <c r="K443" s="100"/>
    </row>
    <row r="444" spans="1:11" ht="15" customHeight="1">
      <c r="A444" s="100"/>
      <c r="K444" s="100"/>
    </row>
    <row r="445" spans="1:11" ht="15" customHeight="1">
      <c r="A445" s="100"/>
      <c r="K445" s="100"/>
    </row>
    <row r="446" spans="1:11" ht="15" customHeight="1">
      <c r="A446" s="100"/>
      <c r="K446" s="100"/>
    </row>
    <row r="447" spans="1:11" ht="15" customHeight="1">
      <c r="A447" s="100"/>
      <c r="K447" s="100"/>
    </row>
    <row r="448" spans="1:11" ht="15" customHeight="1">
      <c r="A448" s="100"/>
      <c r="K448" s="100"/>
    </row>
    <row r="449" spans="1:11" ht="15" customHeight="1">
      <c r="A449" s="100"/>
      <c r="K449" s="100"/>
    </row>
    <row r="450" spans="1:11" ht="15" customHeight="1">
      <c r="A450" s="100"/>
      <c r="K450" s="100"/>
    </row>
    <row r="451" spans="1:11" ht="15" customHeight="1">
      <c r="A451" s="100"/>
      <c r="K451" s="100"/>
    </row>
    <row r="452" spans="1:11" ht="15" customHeight="1">
      <c r="A452" s="100"/>
      <c r="K452" s="100"/>
    </row>
    <row r="453" spans="1:11" ht="15" customHeight="1">
      <c r="A453" s="100"/>
      <c r="K453" s="100"/>
    </row>
    <row r="454" spans="1:11" ht="15" customHeight="1">
      <c r="A454" s="100"/>
      <c r="K454" s="100"/>
    </row>
    <row r="455" spans="1:11" ht="15" customHeight="1">
      <c r="A455" s="100"/>
      <c r="K455" s="100"/>
    </row>
    <row r="456" spans="1:11" ht="15" customHeight="1">
      <c r="A456" s="100"/>
      <c r="K456" s="100"/>
    </row>
    <row r="457" spans="1:11" ht="15" customHeight="1">
      <c r="A457" s="100"/>
      <c r="K457" s="100"/>
    </row>
    <row r="458" spans="1:11" ht="15" customHeight="1">
      <c r="A458" s="100"/>
      <c r="K458" s="100"/>
    </row>
    <row r="459" spans="1:11" ht="15" customHeight="1">
      <c r="A459" s="100"/>
      <c r="K459" s="100"/>
    </row>
    <row r="460" spans="1:11" ht="15" customHeight="1">
      <c r="A460" s="100"/>
      <c r="K460" s="100"/>
    </row>
    <row r="461" spans="1:11" ht="15" customHeight="1">
      <c r="A461" s="100"/>
      <c r="K461" s="100"/>
    </row>
    <row r="462" spans="1:11" ht="15" customHeight="1">
      <c r="A462" s="100"/>
      <c r="K462" s="100"/>
    </row>
    <row r="463" spans="1:11" ht="15" customHeight="1">
      <c r="A463" s="100"/>
      <c r="K463" s="100"/>
    </row>
    <row r="464" spans="1:11" ht="15" customHeight="1">
      <c r="A464" s="100"/>
      <c r="K464" s="100"/>
    </row>
    <row r="465" spans="1:11" ht="15" customHeight="1">
      <c r="A465" s="100"/>
      <c r="K465" s="100"/>
    </row>
    <row r="466" spans="1:11" ht="15" customHeight="1">
      <c r="A466" s="100"/>
      <c r="K466" s="100"/>
    </row>
    <row r="467" spans="1:11" ht="15" customHeight="1">
      <c r="A467" s="100"/>
      <c r="K467" s="100"/>
    </row>
    <row r="468" spans="1:11" ht="15" customHeight="1">
      <c r="A468" s="100"/>
      <c r="K468" s="100"/>
    </row>
    <row r="469" spans="1:11" ht="15" customHeight="1">
      <c r="A469" s="100"/>
      <c r="K469" s="100"/>
    </row>
    <row r="470" spans="1:11" ht="15" customHeight="1">
      <c r="A470" s="100"/>
      <c r="K470" s="100"/>
    </row>
    <row r="471" spans="1:11" ht="15" customHeight="1">
      <c r="A471" s="100"/>
      <c r="K471" s="100"/>
    </row>
    <row r="472" spans="1:11" ht="15" customHeight="1">
      <c r="A472" s="100"/>
      <c r="K472" s="100"/>
    </row>
    <row r="473" spans="1:11" ht="15" customHeight="1">
      <c r="A473" s="100"/>
      <c r="K473" s="100"/>
    </row>
    <row r="474" spans="1:11" ht="15" customHeight="1">
      <c r="A474" s="100"/>
      <c r="K474" s="100"/>
    </row>
    <row r="475" spans="1:11" ht="15" customHeight="1">
      <c r="A475" s="100"/>
      <c r="K475" s="100"/>
    </row>
    <row r="476" spans="1:11" ht="15" customHeight="1">
      <c r="A476" s="100"/>
      <c r="K476" s="100"/>
    </row>
    <row r="477" spans="1:11" ht="15" customHeight="1">
      <c r="A477" s="100"/>
      <c r="K477" s="100"/>
    </row>
    <row r="478" spans="1:11" ht="15" customHeight="1">
      <c r="A478" s="100"/>
      <c r="K478" s="100"/>
    </row>
    <row r="479" spans="1:11" ht="15" customHeight="1">
      <c r="A479" s="100"/>
      <c r="K479" s="100"/>
    </row>
    <row r="480" spans="1:11" ht="15" customHeight="1">
      <c r="A480" s="100"/>
      <c r="K480" s="100"/>
    </row>
    <row r="481" spans="1:11" ht="15" customHeight="1">
      <c r="A481" s="100"/>
      <c r="K481" s="100"/>
    </row>
    <row r="482" spans="1:11" ht="15" customHeight="1">
      <c r="A482" s="100"/>
      <c r="K482" s="100"/>
    </row>
    <row r="483" spans="1:11" ht="15" customHeight="1">
      <c r="A483" s="100"/>
      <c r="K483" s="100"/>
    </row>
    <row r="484" spans="1:11" ht="15" customHeight="1">
      <c r="A484" s="100"/>
      <c r="K484" s="100"/>
    </row>
    <row r="485" spans="1:11" ht="15" customHeight="1">
      <c r="A485" s="100"/>
      <c r="K485" s="100"/>
    </row>
    <row r="486" spans="1:11" ht="15" customHeight="1">
      <c r="A486" s="100"/>
      <c r="K486" s="100"/>
    </row>
    <row r="487" spans="1:11" ht="15" customHeight="1">
      <c r="A487" s="100"/>
      <c r="K487" s="100"/>
    </row>
    <row r="488" spans="1:11" ht="15" customHeight="1">
      <c r="A488" s="100"/>
      <c r="K488" s="100"/>
    </row>
    <row r="489" spans="1:11" ht="15" customHeight="1">
      <c r="A489" s="100"/>
      <c r="K489" s="100"/>
    </row>
    <row r="490" spans="1:11" ht="15" customHeight="1">
      <c r="A490" s="100"/>
      <c r="K490" s="100"/>
    </row>
    <row r="491" spans="1:11" ht="15" customHeight="1">
      <c r="A491" s="100"/>
      <c r="K491" s="100"/>
    </row>
    <row r="492" spans="1:11" ht="15" customHeight="1">
      <c r="A492" s="100"/>
      <c r="K492" s="100"/>
    </row>
    <row r="493" spans="1:11" ht="15" customHeight="1">
      <c r="A493" s="100"/>
      <c r="K493" s="100"/>
    </row>
    <row r="494" spans="1:11" ht="15" customHeight="1">
      <c r="A494" s="100"/>
      <c r="K494" s="100"/>
    </row>
    <row r="495" spans="1:11" ht="15" customHeight="1">
      <c r="A495" s="100"/>
      <c r="K495" s="100"/>
    </row>
    <row r="496" spans="1:11" ht="15" customHeight="1">
      <c r="A496" s="100"/>
      <c r="K496" s="100"/>
    </row>
    <row r="497" spans="1:11" ht="15" customHeight="1">
      <c r="A497" s="100"/>
      <c r="K497" s="100"/>
    </row>
    <row r="498" spans="1:11" ht="15" customHeight="1">
      <c r="A498" s="100"/>
      <c r="K498" s="100"/>
    </row>
    <row r="499" spans="1:11" ht="15" customHeight="1">
      <c r="A499" s="100"/>
      <c r="K499" s="100"/>
    </row>
    <row r="500" spans="1:11" ht="15" customHeight="1">
      <c r="A500" s="100"/>
      <c r="K500" s="100"/>
    </row>
    <row r="501" spans="1:11" ht="15" customHeight="1">
      <c r="A501" s="100"/>
      <c r="K501" s="100"/>
    </row>
    <row r="502" spans="1:11" ht="15" customHeight="1">
      <c r="A502" s="100"/>
      <c r="K502" s="100"/>
    </row>
    <row r="503" spans="1:11" ht="15" customHeight="1">
      <c r="A503" s="100"/>
      <c r="K503" s="100"/>
    </row>
    <row r="504" spans="1:11" ht="15" customHeight="1">
      <c r="A504" s="100"/>
      <c r="K504" s="100"/>
    </row>
    <row r="505" spans="1:11" ht="15" customHeight="1">
      <c r="A505" s="100"/>
      <c r="K505" s="100"/>
    </row>
    <row r="506" spans="1:11" ht="15" customHeight="1">
      <c r="A506" s="100"/>
      <c r="K506" s="100"/>
    </row>
    <row r="507" spans="1:11" ht="15" customHeight="1">
      <c r="A507" s="100"/>
      <c r="K507" s="100"/>
    </row>
    <row r="508" spans="1:11" ht="15" customHeight="1">
      <c r="A508" s="100"/>
      <c r="K508" s="100"/>
    </row>
    <row r="509" spans="1:11" ht="15" customHeight="1">
      <c r="A509" s="100"/>
      <c r="K509" s="100"/>
    </row>
    <row r="510" spans="1:11" ht="15" customHeight="1">
      <c r="A510" s="100"/>
      <c r="K510" s="100"/>
    </row>
    <row r="511" spans="1:11" ht="15" customHeight="1">
      <c r="A511" s="100"/>
      <c r="K511" s="100"/>
    </row>
    <row r="512" spans="1:11" ht="15" customHeight="1">
      <c r="A512" s="100"/>
      <c r="K512" s="100"/>
    </row>
    <row r="513" spans="1:11" ht="15" customHeight="1">
      <c r="A513" s="100"/>
      <c r="K513" s="100"/>
    </row>
    <row r="514" spans="1:11" ht="15" customHeight="1">
      <c r="A514" s="100"/>
      <c r="K514" s="100"/>
    </row>
    <row r="515" spans="1:11" ht="15" customHeight="1">
      <c r="A515" s="100"/>
      <c r="K515" s="100"/>
    </row>
    <row r="516" spans="1:11" ht="15" customHeight="1">
      <c r="A516" s="100"/>
      <c r="K516" s="100"/>
    </row>
    <row r="517" spans="1:11" ht="15" customHeight="1">
      <c r="A517" s="100"/>
      <c r="K517" s="100"/>
    </row>
    <row r="518" spans="1:11" ht="15" customHeight="1">
      <c r="A518" s="100"/>
      <c r="K518" s="100"/>
    </row>
    <row r="519" spans="1:11" ht="15" customHeight="1">
      <c r="A519" s="100"/>
      <c r="K519" s="100"/>
    </row>
    <row r="520" spans="1:11" ht="15" customHeight="1">
      <c r="A520" s="100"/>
      <c r="K520" s="100"/>
    </row>
    <row r="521" spans="1:11" ht="15" customHeight="1">
      <c r="A521" s="100"/>
      <c r="K521" s="100"/>
    </row>
    <row r="522" spans="1:11" ht="15" customHeight="1">
      <c r="A522" s="100"/>
      <c r="K522" s="100"/>
    </row>
    <row r="523" spans="1:11" ht="15" customHeight="1">
      <c r="A523" s="100"/>
      <c r="K523" s="100"/>
    </row>
    <row r="524" spans="1:11" ht="15" customHeight="1">
      <c r="A524" s="100"/>
      <c r="K524" s="100"/>
    </row>
    <row r="525" spans="1:11" ht="15" customHeight="1">
      <c r="A525" s="100"/>
      <c r="K525" s="100"/>
    </row>
    <row r="526" spans="1:11" ht="15" customHeight="1">
      <c r="A526" s="100"/>
      <c r="K526" s="100"/>
    </row>
    <row r="527" spans="1:11" ht="15" customHeight="1">
      <c r="A527" s="100"/>
      <c r="K527" s="100"/>
    </row>
    <row r="528" spans="1:11" ht="15" customHeight="1">
      <c r="A528" s="100"/>
      <c r="K528" s="100"/>
    </row>
    <row r="529" spans="1:11" ht="15" customHeight="1">
      <c r="A529" s="100"/>
      <c r="K529" s="100"/>
    </row>
    <row r="530" spans="1:11" ht="15" customHeight="1">
      <c r="A530" s="100"/>
      <c r="K530" s="100"/>
    </row>
    <row r="531" spans="1:11" ht="15" customHeight="1">
      <c r="A531" s="100"/>
      <c r="K531" s="100"/>
    </row>
    <row r="532" spans="1:11" ht="15" customHeight="1">
      <c r="A532" s="100"/>
      <c r="K532" s="100"/>
    </row>
    <row r="533" spans="1:11" ht="15" customHeight="1">
      <c r="A533" s="100"/>
      <c r="K533" s="100"/>
    </row>
    <row r="534" spans="1:11" ht="15" customHeight="1">
      <c r="A534" s="100"/>
      <c r="K534" s="100"/>
    </row>
    <row r="535" spans="1:11" ht="15" customHeight="1">
      <c r="A535" s="100"/>
      <c r="K535" s="100"/>
    </row>
    <row r="536" spans="1:11" ht="15" customHeight="1">
      <c r="A536" s="100"/>
      <c r="K536" s="100"/>
    </row>
    <row r="537" spans="1:11" ht="15" customHeight="1">
      <c r="A537" s="100"/>
      <c r="K537" s="100"/>
    </row>
    <row r="538" spans="1:11" ht="15" customHeight="1">
      <c r="A538" s="100"/>
      <c r="K538" s="100"/>
    </row>
    <row r="539" spans="1:11" ht="15" customHeight="1">
      <c r="A539" s="100"/>
      <c r="K539" s="100"/>
    </row>
    <row r="540" spans="1:11" ht="15" customHeight="1">
      <c r="A540" s="100"/>
      <c r="K540" s="100"/>
    </row>
    <row r="541" spans="1:11" ht="15" customHeight="1">
      <c r="A541" s="100"/>
      <c r="K541" s="100"/>
    </row>
    <row r="542" spans="1:11" ht="15" customHeight="1">
      <c r="A542" s="100"/>
      <c r="K542" s="100"/>
    </row>
    <row r="543" spans="1:11" ht="15" customHeight="1">
      <c r="A543" s="100"/>
      <c r="K543" s="100"/>
    </row>
    <row r="544" spans="1:11" ht="15" customHeight="1">
      <c r="A544" s="100"/>
      <c r="K544" s="100"/>
    </row>
    <row r="545" spans="1:11" ht="15" customHeight="1">
      <c r="A545" s="100"/>
      <c r="K545" s="100"/>
    </row>
    <row r="546" spans="1:11" ht="15" customHeight="1">
      <c r="A546" s="100"/>
      <c r="K546" s="100"/>
    </row>
    <row r="547" spans="1:11" ht="15" customHeight="1">
      <c r="A547" s="100"/>
      <c r="K547" s="100"/>
    </row>
    <row r="548" spans="1:11" ht="15" customHeight="1">
      <c r="A548" s="100"/>
      <c r="K548" s="100"/>
    </row>
    <row r="549" spans="1:11" ht="15" customHeight="1">
      <c r="A549" s="100"/>
      <c r="K549" s="100"/>
    </row>
    <row r="550" spans="1:11" ht="15" customHeight="1">
      <c r="A550" s="100"/>
      <c r="K550" s="100"/>
    </row>
    <row r="551" spans="1:11" ht="15" customHeight="1">
      <c r="A551" s="100"/>
      <c r="K551" s="100"/>
    </row>
    <row r="552" spans="1:11" ht="15" customHeight="1">
      <c r="A552" s="100"/>
      <c r="K552" s="100"/>
    </row>
    <row r="553" spans="1:11" ht="15" customHeight="1">
      <c r="A553" s="100"/>
      <c r="K553" s="100"/>
    </row>
    <row r="554" spans="1:11" ht="15" customHeight="1">
      <c r="A554" s="100"/>
      <c r="K554" s="100"/>
    </row>
    <row r="555" spans="1:11" ht="15" customHeight="1">
      <c r="A555" s="100"/>
      <c r="K555" s="100"/>
    </row>
    <row r="556" spans="1:11" ht="15" customHeight="1">
      <c r="A556" s="100"/>
      <c r="K556" s="100"/>
    </row>
    <row r="557" spans="1:11" ht="15" customHeight="1">
      <c r="A557" s="100"/>
      <c r="K557" s="100"/>
    </row>
    <row r="558" spans="1:11" ht="15" customHeight="1">
      <c r="A558" s="100"/>
      <c r="K558" s="100"/>
    </row>
    <row r="559" spans="1:11" ht="15" customHeight="1">
      <c r="A559" s="100"/>
      <c r="K559" s="100"/>
    </row>
    <row r="560" spans="1:11" ht="15" customHeight="1">
      <c r="A560" s="100"/>
      <c r="K560" s="100"/>
    </row>
    <row r="561" spans="1:11" ht="15" customHeight="1">
      <c r="A561" s="100"/>
      <c r="K561" s="100"/>
    </row>
    <row r="562" spans="1:11" ht="15" customHeight="1">
      <c r="A562" s="100"/>
      <c r="K562" s="100"/>
    </row>
    <row r="563" spans="1:11" ht="15" customHeight="1">
      <c r="A563" s="100"/>
      <c r="K563" s="100"/>
    </row>
    <row r="564" spans="1:11" ht="15" customHeight="1">
      <c r="A564" s="100"/>
      <c r="K564" s="100"/>
    </row>
    <row r="565" spans="1:11" ht="15" customHeight="1">
      <c r="A565" s="100"/>
      <c r="K565" s="100"/>
    </row>
    <row r="566" spans="1:11" ht="15" customHeight="1">
      <c r="A566" s="100"/>
      <c r="K566" s="100"/>
    </row>
    <row r="567" spans="1:11" ht="15" customHeight="1">
      <c r="A567" s="100"/>
      <c r="K567" s="100"/>
    </row>
    <row r="568" spans="1:11" ht="15" customHeight="1">
      <c r="A568" s="100"/>
      <c r="K568" s="100"/>
    </row>
    <row r="569" spans="1:11" ht="15" customHeight="1">
      <c r="A569" s="100"/>
      <c r="K569" s="100"/>
    </row>
    <row r="570" spans="1:11" ht="15" customHeight="1">
      <c r="A570" s="100"/>
      <c r="K570" s="100"/>
    </row>
    <row r="571" spans="1:11" ht="15" customHeight="1">
      <c r="A571" s="100"/>
      <c r="K571" s="100"/>
    </row>
    <row r="572" spans="1:11" ht="15" customHeight="1">
      <c r="A572" s="100"/>
      <c r="K572" s="100"/>
    </row>
    <row r="573" spans="1:11" ht="15" customHeight="1">
      <c r="A573" s="100"/>
      <c r="K573" s="100"/>
    </row>
    <row r="574" spans="1:11" ht="15" customHeight="1">
      <c r="A574" s="100"/>
      <c r="K574" s="100"/>
    </row>
    <row r="575" spans="1:11" ht="15" customHeight="1">
      <c r="A575" s="100"/>
      <c r="K575" s="100"/>
    </row>
    <row r="576" spans="1:11" ht="15" customHeight="1">
      <c r="A576" s="100"/>
      <c r="K576" s="100"/>
    </row>
    <row r="577" spans="1:11" ht="15" customHeight="1">
      <c r="A577" s="100"/>
      <c r="K577" s="100"/>
    </row>
    <row r="578" spans="1:11" ht="15" customHeight="1">
      <c r="A578" s="100"/>
      <c r="K578" s="100"/>
    </row>
    <row r="579" spans="1:11" ht="15" customHeight="1">
      <c r="A579" s="100"/>
      <c r="K579" s="100"/>
    </row>
    <row r="580" spans="1:11" ht="15" customHeight="1">
      <c r="A580" s="100"/>
      <c r="K580" s="100"/>
    </row>
    <row r="581" spans="1:11" ht="15" customHeight="1">
      <c r="A581" s="100"/>
      <c r="K581" s="100"/>
    </row>
    <row r="582" spans="1:11" ht="15" customHeight="1">
      <c r="A582" s="100"/>
      <c r="K582" s="100"/>
    </row>
    <row r="583" spans="1:11" ht="15" customHeight="1">
      <c r="A583" s="100"/>
      <c r="K583" s="100"/>
    </row>
    <row r="584" spans="1:11" ht="15" customHeight="1">
      <c r="A584" s="100"/>
      <c r="K584" s="100"/>
    </row>
    <row r="585" spans="1:11" ht="15" customHeight="1">
      <c r="A585" s="100"/>
      <c r="K585" s="100"/>
    </row>
    <row r="586" spans="1:11" ht="15" customHeight="1">
      <c r="A586" s="100"/>
      <c r="K586" s="100"/>
    </row>
    <row r="587" spans="1:11" ht="15" customHeight="1">
      <c r="A587" s="100"/>
      <c r="K587" s="100"/>
    </row>
    <row r="588" spans="1:11" ht="15" customHeight="1">
      <c r="A588" s="100"/>
      <c r="K588" s="100"/>
    </row>
    <row r="589" spans="1:11" ht="15" customHeight="1">
      <c r="A589" s="100"/>
      <c r="K589" s="100"/>
    </row>
    <row r="590" spans="1:11" ht="15" customHeight="1">
      <c r="A590" s="100"/>
      <c r="K590" s="100"/>
    </row>
    <row r="591" spans="1:11" ht="15" customHeight="1">
      <c r="A591" s="100"/>
      <c r="K591" s="100"/>
    </row>
    <row r="592" spans="1:11" ht="15" customHeight="1">
      <c r="A592" s="100"/>
      <c r="K592" s="100"/>
    </row>
    <row r="593" spans="1:11" ht="15" customHeight="1">
      <c r="A593" s="100"/>
      <c r="K593" s="100"/>
    </row>
    <row r="594" spans="1:11" ht="15" customHeight="1">
      <c r="A594" s="100"/>
      <c r="K594" s="100"/>
    </row>
    <row r="595" spans="1:11" ht="15" customHeight="1">
      <c r="A595" s="100"/>
      <c r="K595" s="100"/>
    </row>
    <row r="596" spans="1:11" ht="15" customHeight="1">
      <c r="A596" s="100"/>
      <c r="K596" s="100"/>
    </row>
    <row r="597" spans="1:11" ht="15" customHeight="1">
      <c r="A597" s="100"/>
      <c r="K597" s="100"/>
    </row>
    <row r="598" spans="1:11" ht="15" customHeight="1">
      <c r="A598" s="100"/>
      <c r="K598" s="100"/>
    </row>
    <row r="599" spans="1:11" ht="15" customHeight="1">
      <c r="A599" s="100"/>
      <c r="K599" s="100"/>
    </row>
    <row r="600" spans="1:11" ht="15" customHeight="1">
      <c r="A600" s="100"/>
      <c r="K600" s="100"/>
    </row>
    <row r="601" spans="1:11" ht="15" customHeight="1">
      <c r="A601" s="100"/>
      <c r="K601" s="100"/>
    </row>
    <row r="602" spans="1:11" ht="15" customHeight="1">
      <c r="A602" s="100"/>
      <c r="K602" s="100"/>
    </row>
    <row r="603" spans="1:11" ht="15" customHeight="1">
      <c r="A603" s="100"/>
      <c r="K603" s="100"/>
    </row>
    <row r="604" spans="1:11" ht="15" customHeight="1">
      <c r="A604" s="100"/>
      <c r="K604" s="100"/>
    </row>
    <row r="605" spans="1:11" ht="15" customHeight="1">
      <c r="A605" s="100"/>
      <c r="K605" s="100"/>
    </row>
    <row r="606" spans="1:11" ht="15" customHeight="1">
      <c r="A606" s="100"/>
      <c r="K606" s="100"/>
    </row>
    <row r="607" spans="1:11" ht="15" customHeight="1">
      <c r="A607" s="100"/>
      <c r="K607" s="100"/>
    </row>
    <row r="608" spans="1:11" ht="15" customHeight="1">
      <c r="A608" s="100"/>
      <c r="K608" s="100"/>
    </row>
    <row r="609" spans="1:11" ht="15" customHeight="1">
      <c r="A609" s="100"/>
      <c r="K609" s="100"/>
    </row>
    <row r="610" spans="1:11" ht="15" customHeight="1">
      <c r="A610" s="100"/>
      <c r="K610" s="100"/>
    </row>
    <row r="611" spans="1:11" ht="15" customHeight="1">
      <c r="A611" s="100"/>
      <c r="K611" s="100"/>
    </row>
    <row r="612" spans="1:11" ht="15" customHeight="1">
      <c r="A612" s="100"/>
      <c r="K612" s="100"/>
    </row>
    <row r="613" spans="1:11" ht="15" customHeight="1">
      <c r="A613" s="100"/>
      <c r="K613" s="100"/>
    </row>
    <row r="614" spans="1:11" ht="15" customHeight="1">
      <c r="A614" s="100"/>
      <c r="K614" s="100"/>
    </row>
    <row r="615" spans="1:11" ht="15" customHeight="1">
      <c r="A615" s="100"/>
      <c r="K615" s="100"/>
    </row>
    <row r="616" spans="1:11" ht="15" customHeight="1">
      <c r="A616" s="100"/>
      <c r="K616" s="100"/>
    </row>
    <row r="617" spans="1:11" ht="15" customHeight="1">
      <c r="A617" s="100"/>
      <c r="K617" s="100"/>
    </row>
    <row r="618" spans="1:11" ht="15" customHeight="1">
      <c r="A618" s="100"/>
      <c r="K618" s="100"/>
    </row>
    <row r="619" spans="1:11" ht="15" customHeight="1">
      <c r="A619" s="100"/>
      <c r="K619" s="100"/>
    </row>
    <row r="620" spans="1:11" ht="15" customHeight="1">
      <c r="A620" s="100"/>
      <c r="K620" s="100"/>
    </row>
    <row r="621" spans="1:11" ht="15" customHeight="1">
      <c r="A621" s="100"/>
      <c r="K621" s="100"/>
    </row>
    <row r="622" spans="1:11" ht="15" customHeight="1">
      <c r="A622" s="100"/>
      <c r="K622" s="100"/>
    </row>
    <row r="623" spans="1:11" ht="15" customHeight="1">
      <c r="A623" s="100"/>
      <c r="K623" s="100"/>
    </row>
    <row r="624" spans="1:11" ht="15" customHeight="1">
      <c r="A624" s="100"/>
      <c r="K624" s="100"/>
    </row>
    <row r="625" spans="1:11" ht="15" customHeight="1">
      <c r="A625" s="100"/>
      <c r="K625" s="100"/>
    </row>
    <row r="626" spans="1:11" ht="15" customHeight="1">
      <c r="A626" s="100"/>
      <c r="K626" s="100"/>
    </row>
    <row r="627" spans="1:11" ht="15" customHeight="1">
      <c r="A627" s="100"/>
      <c r="K627" s="100"/>
    </row>
    <row r="628" spans="1:11" ht="15" customHeight="1">
      <c r="A628" s="100"/>
      <c r="K628" s="100"/>
    </row>
    <row r="629" spans="1:11" ht="15" customHeight="1">
      <c r="A629" s="100"/>
      <c r="K629" s="100"/>
    </row>
    <row r="630" spans="1:11" ht="15" customHeight="1">
      <c r="A630" s="100"/>
      <c r="K630" s="100"/>
    </row>
    <row r="631" spans="1:11" ht="15" customHeight="1">
      <c r="A631" s="100"/>
      <c r="K631" s="100"/>
    </row>
    <row r="632" spans="1:11" ht="15" customHeight="1">
      <c r="A632" s="100"/>
      <c r="K632" s="100"/>
    </row>
    <row r="633" spans="1:11" ht="15" customHeight="1">
      <c r="A633" s="100"/>
      <c r="K633" s="100"/>
    </row>
    <row r="634" spans="1:11" ht="15" customHeight="1">
      <c r="A634" s="100"/>
      <c r="K634" s="100"/>
    </row>
    <row r="635" spans="1:11" ht="15" customHeight="1">
      <c r="A635" s="100"/>
      <c r="K635" s="100"/>
    </row>
    <row r="636" spans="1:11" ht="15" customHeight="1">
      <c r="A636" s="100"/>
      <c r="K636" s="100"/>
    </row>
    <row r="637" spans="1:11" ht="15" customHeight="1">
      <c r="A637" s="100"/>
      <c r="K637" s="100"/>
    </row>
    <row r="638" spans="1:11" ht="15" customHeight="1">
      <c r="A638" s="100"/>
      <c r="K638" s="100"/>
    </row>
    <row r="639" spans="1:11" ht="15" customHeight="1">
      <c r="A639" s="100"/>
      <c r="K639" s="100"/>
    </row>
    <row r="640" spans="1:11" ht="15" customHeight="1">
      <c r="A640" s="100"/>
      <c r="K640" s="100"/>
    </row>
    <row r="641" spans="1:11" ht="15" customHeight="1">
      <c r="A641" s="100"/>
      <c r="K641" s="100"/>
    </row>
    <row r="642" spans="1:11" ht="15" customHeight="1">
      <c r="A642" s="100"/>
      <c r="K642" s="100"/>
    </row>
    <row r="643" spans="1:11" ht="15" customHeight="1">
      <c r="A643" s="100"/>
      <c r="K643" s="100"/>
    </row>
    <row r="644" spans="1:11" ht="15" customHeight="1">
      <c r="A644" s="100"/>
      <c r="K644" s="100"/>
    </row>
    <row r="645" spans="1:11" ht="15" customHeight="1">
      <c r="A645" s="100"/>
      <c r="K645" s="100"/>
    </row>
    <row r="646" spans="1:11" ht="15" customHeight="1">
      <c r="A646" s="100"/>
      <c r="K646" s="100"/>
    </row>
    <row r="647" spans="1:11" ht="15" customHeight="1">
      <c r="A647" s="100"/>
      <c r="K647" s="100"/>
    </row>
    <row r="648" spans="1:11" ht="15" customHeight="1">
      <c r="A648" s="100"/>
      <c r="K648" s="100"/>
    </row>
    <row r="649" spans="1:11" ht="15" customHeight="1">
      <c r="A649" s="100"/>
      <c r="K649" s="100"/>
    </row>
    <row r="650" spans="1:11" ht="15" customHeight="1">
      <c r="A650" s="100"/>
      <c r="K650" s="100"/>
    </row>
    <row r="651" spans="1:11" ht="15" customHeight="1">
      <c r="A651" s="100"/>
      <c r="K651" s="100"/>
    </row>
    <row r="652" spans="1:11" ht="15" customHeight="1">
      <c r="A652" s="100"/>
      <c r="K652" s="100"/>
    </row>
    <row r="653" spans="1:11" ht="15" customHeight="1">
      <c r="A653" s="100"/>
      <c r="K653" s="100"/>
    </row>
    <row r="654" spans="1:11" ht="15" customHeight="1">
      <c r="A654" s="100"/>
      <c r="K654" s="100"/>
    </row>
    <row r="655" spans="1:11" ht="15" customHeight="1">
      <c r="A655" s="100"/>
      <c r="K655" s="100"/>
    </row>
    <row r="656" spans="1:11" ht="15" customHeight="1">
      <c r="A656" s="100"/>
      <c r="K656" s="100"/>
    </row>
    <row r="657" spans="1:11" ht="15" customHeight="1">
      <c r="A657" s="100"/>
      <c r="K657" s="100"/>
    </row>
    <row r="658" spans="1:11" ht="15" customHeight="1">
      <c r="A658" s="100"/>
      <c r="K658" s="100"/>
    </row>
    <row r="659" spans="1:11" ht="15" customHeight="1">
      <c r="A659" s="100"/>
      <c r="K659" s="100"/>
    </row>
    <row r="660" spans="1:11" ht="15" customHeight="1">
      <c r="A660" s="100"/>
      <c r="K660" s="100"/>
    </row>
    <row r="661" spans="1:11" ht="15" customHeight="1">
      <c r="A661" s="100"/>
      <c r="K661" s="100"/>
    </row>
    <row r="662" spans="1:11" ht="15" customHeight="1">
      <c r="A662" s="100"/>
      <c r="K662" s="100"/>
    </row>
    <row r="663" spans="1:11" ht="15" customHeight="1">
      <c r="A663" s="100"/>
      <c r="K663" s="100"/>
    </row>
    <row r="664" spans="1:11" ht="15" customHeight="1">
      <c r="A664" s="100"/>
      <c r="K664" s="100"/>
    </row>
    <row r="665" spans="1:11" ht="15" customHeight="1">
      <c r="A665" s="100"/>
      <c r="K665" s="100"/>
    </row>
    <row r="666" spans="1:11" ht="15" customHeight="1">
      <c r="A666" s="100"/>
      <c r="K666" s="100"/>
    </row>
    <row r="667" spans="1:11" ht="15" customHeight="1">
      <c r="A667" s="100"/>
      <c r="K667" s="100"/>
    </row>
    <row r="668" spans="1:11" ht="15" customHeight="1">
      <c r="A668" s="100"/>
      <c r="K668" s="100"/>
    </row>
    <row r="669" spans="1:11" ht="15" customHeight="1">
      <c r="A669" s="100"/>
      <c r="K669" s="100"/>
    </row>
    <row r="670" spans="1:11" ht="15" customHeight="1">
      <c r="A670" s="100"/>
      <c r="K670" s="100"/>
    </row>
    <row r="671" spans="1:11" ht="15" customHeight="1">
      <c r="A671" s="100"/>
      <c r="K671" s="100"/>
    </row>
    <row r="672" spans="1:11" ht="15" customHeight="1">
      <c r="A672" s="100"/>
      <c r="K672" s="100"/>
    </row>
    <row r="673" spans="1:11" ht="15" customHeight="1">
      <c r="A673" s="100"/>
      <c r="K673" s="100"/>
    </row>
    <row r="674" spans="1:11" ht="15" customHeight="1">
      <c r="A674" s="100"/>
      <c r="K674" s="100"/>
    </row>
    <row r="675" spans="1:11" ht="15" customHeight="1">
      <c r="A675" s="100"/>
      <c r="K675" s="100"/>
    </row>
    <row r="676" spans="1:11" ht="15" customHeight="1">
      <c r="A676" s="100"/>
      <c r="K676" s="100"/>
    </row>
    <row r="677" spans="1:11" ht="15" customHeight="1">
      <c r="A677" s="100"/>
      <c r="K677" s="100"/>
    </row>
    <row r="678" spans="1:11" ht="15" customHeight="1">
      <c r="A678" s="100"/>
      <c r="K678" s="100"/>
    </row>
    <row r="679" spans="1:11" ht="15" customHeight="1">
      <c r="A679" s="100"/>
      <c r="K679" s="100"/>
    </row>
    <row r="680" spans="1:11" ht="15" customHeight="1">
      <c r="A680" s="100"/>
      <c r="K680" s="100"/>
    </row>
    <row r="681" spans="1:11" ht="15" customHeight="1">
      <c r="A681" s="100"/>
      <c r="K681" s="100"/>
    </row>
    <row r="682" spans="1:11" ht="15" customHeight="1">
      <c r="A682" s="100"/>
      <c r="K682" s="100"/>
    </row>
    <row r="683" spans="1:11" ht="15" customHeight="1">
      <c r="A683" s="100"/>
      <c r="K683" s="100"/>
    </row>
    <row r="684" spans="1:11" ht="15" customHeight="1">
      <c r="A684" s="100"/>
      <c r="K684" s="100"/>
    </row>
    <row r="685" spans="1:11" ht="15" customHeight="1">
      <c r="A685" s="100"/>
      <c r="K685" s="100"/>
    </row>
    <row r="686" spans="1:11" ht="15" customHeight="1">
      <c r="A686" s="100"/>
      <c r="K686" s="100"/>
    </row>
    <row r="687" spans="1:11" ht="15" customHeight="1">
      <c r="A687" s="100"/>
      <c r="K687" s="100"/>
    </row>
    <row r="688" spans="1:11" ht="15" customHeight="1">
      <c r="A688" s="100"/>
      <c r="K688" s="100"/>
    </row>
    <row r="689" spans="1:11" ht="15" customHeight="1">
      <c r="A689" s="100"/>
      <c r="K689" s="100"/>
    </row>
    <row r="690" spans="1:11" ht="15" customHeight="1">
      <c r="A690" s="100"/>
      <c r="K690" s="100"/>
    </row>
    <row r="691" spans="1:11" ht="15" customHeight="1">
      <c r="A691" s="100"/>
      <c r="K691" s="100"/>
    </row>
    <row r="692" spans="1:11" ht="15" customHeight="1">
      <c r="A692" s="100"/>
      <c r="K692" s="100"/>
    </row>
    <row r="693" spans="1:11" ht="15" customHeight="1">
      <c r="A693" s="100"/>
      <c r="K693" s="100"/>
    </row>
    <row r="694" spans="1:11" ht="15" customHeight="1">
      <c r="A694" s="100"/>
      <c r="K694" s="100"/>
    </row>
    <row r="695" spans="1:11" ht="15" customHeight="1">
      <c r="A695" s="100"/>
      <c r="K695" s="100"/>
    </row>
    <row r="696" spans="1:11" ht="15" customHeight="1">
      <c r="A696" s="100"/>
      <c r="K696" s="100"/>
    </row>
    <row r="697" spans="1:11" ht="15" customHeight="1">
      <c r="A697" s="100"/>
      <c r="K697" s="100"/>
    </row>
    <row r="698" spans="1:11" ht="15" customHeight="1">
      <c r="A698" s="100"/>
      <c r="K698" s="100"/>
    </row>
    <row r="699" spans="1:11" ht="15" customHeight="1">
      <c r="A699" s="100"/>
      <c r="K699" s="100"/>
    </row>
    <row r="700" spans="1:11" ht="15" customHeight="1">
      <c r="A700" s="100"/>
      <c r="K700" s="100"/>
    </row>
    <row r="701" spans="1:11" ht="15" customHeight="1">
      <c r="A701" s="100"/>
      <c r="K701" s="100"/>
    </row>
    <row r="702" spans="1:11" ht="15" customHeight="1">
      <c r="A702" s="100"/>
      <c r="K702" s="100"/>
    </row>
    <row r="703" spans="1:11" ht="15" customHeight="1">
      <c r="A703" s="100"/>
      <c r="K703" s="100"/>
    </row>
    <row r="704" spans="1:11" ht="15" customHeight="1">
      <c r="A704" s="100"/>
      <c r="K704" s="100"/>
    </row>
    <row r="705" spans="1:11" ht="15" customHeight="1">
      <c r="A705" s="100"/>
      <c r="K705" s="100"/>
    </row>
    <row r="706" spans="1:11" ht="15" customHeight="1">
      <c r="A706" s="100"/>
      <c r="K706" s="100"/>
    </row>
    <row r="707" spans="1:11" ht="15" customHeight="1">
      <c r="A707" s="100"/>
      <c r="K707" s="100"/>
    </row>
    <row r="708" spans="1:11" ht="15" customHeight="1">
      <c r="A708" s="100"/>
      <c r="K708" s="100"/>
    </row>
    <row r="709" spans="1:11" ht="15" customHeight="1">
      <c r="A709" s="100"/>
      <c r="K709" s="100"/>
    </row>
    <row r="710" spans="1:11" ht="15" customHeight="1">
      <c r="A710" s="100"/>
      <c r="K710" s="100"/>
    </row>
    <row r="711" spans="1:11" ht="15" customHeight="1">
      <c r="A711" s="100"/>
      <c r="K711" s="100"/>
    </row>
    <row r="712" spans="1:11" ht="15" customHeight="1">
      <c r="A712" s="100"/>
      <c r="K712" s="100"/>
    </row>
    <row r="713" spans="1:11" ht="15" customHeight="1">
      <c r="A713" s="100"/>
      <c r="K713" s="100"/>
    </row>
    <row r="714" spans="1:11" ht="15" customHeight="1">
      <c r="A714" s="100"/>
      <c r="K714" s="100"/>
    </row>
    <row r="715" spans="1:11" ht="15" customHeight="1">
      <c r="A715" s="100"/>
      <c r="K715" s="100"/>
    </row>
    <row r="716" spans="1:11" ht="15" customHeight="1">
      <c r="A716" s="100"/>
      <c r="K716" s="100"/>
    </row>
    <row r="717" spans="1:11" ht="15" customHeight="1">
      <c r="A717" s="100"/>
      <c r="K717" s="100"/>
    </row>
    <row r="718" spans="1:11" ht="15" customHeight="1">
      <c r="A718" s="100"/>
      <c r="K718" s="100"/>
    </row>
    <row r="719" spans="1:11" ht="15" customHeight="1">
      <c r="A719" s="100"/>
      <c r="K719" s="100"/>
    </row>
    <row r="720" spans="1:11" ht="15" customHeight="1">
      <c r="A720" s="100"/>
      <c r="K720" s="100"/>
    </row>
    <row r="721" spans="1:11" ht="15" customHeight="1">
      <c r="A721" s="100"/>
      <c r="K721" s="100"/>
    </row>
    <row r="722" spans="1:11" ht="15" customHeight="1">
      <c r="A722" s="100"/>
      <c r="K722" s="100"/>
    </row>
    <row r="723" spans="1:11" ht="15" customHeight="1">
      <c r="A723" s="100"/>
      <c r="K723" s="100"/>
    </row>
    <row r="724" spans="1:11" ht="15" customHeight="1">
      <c r="A724" s="100"/>
      <c r="K724" s="100"/>
    </row>
    <row r="725" spans="1:11" ht="15" customHeight="1">
      <c r="A725" s="100"/>
      <c r="K725" s="100"/>
    </row>
    <row r="726" spans="1:11" ht="15" customHeight="1">
      <c r="A726" s="100"/>
      <c r="K726" s="100"/>
    </row>
    <row r="727" spans="1:11" ht="15" customHeight="1">
      <c r="A727" s="100"/>
      <c r="K727" s="100"/>
    </row>
    <row r="728" spans="1:11" ht="15" customHeight="1">
      <c r="A728" s="100"/>
      <c r="K728" s="100"/>
    </row>
    <row r="729" spans="1:11" ht="15" customHeight="1">
      <c r="A729" s="100"/>
      <c r="K729" s="100"/>
    </row>
    <row r="730" spans="1:11" ht="15" customHeight="1">
      <c r="A730" s="100"/>
      <c r="K730" s="100"/>
    </row>
    <row r="731" spans="1:11" ht="15" customHeight="1">
      <c r="A731" s="100"/>
      <c r="K731" s="100"/>
    </row>
    <row r="732" spans="1:11" ht="15" customHeight="1">
      <c r="A732" s="100"/>
      <c r="K732" s="100"/>
    </row>
    <row r="733" spans="1:11" ht="15" customHeight="1">
      <c r="A733" s="100"/>
      <c r="K733" s="100"/>
    </row>
    <row r="734" spans="1:11" ht="15" customHeight="1">
      <c r="A734" s="100"/>
      <c r="K734" s="100"/>
    </row>
    <row r="735" spans="1:11" ht="15" customHeight="1">
      <c r="A735" s="100"/>
      <c r="K735" s="100"/>
    </row>
    <row r="736" spans="1:11" ht="15" customHeight="1">
      <c r="A736" s="100"/>
      <c r="K736" s="100"/>
    </row>
    <row r="737" spans="1:11" ht="15" customHeight="1">
      <c r="A737" s="100"/>
      <c r="K737" s="100"/>
    </row>
    <row r="738" spans="1:11" ht="15" customHeight="1">
      <c r="A738" s="100"/>
      <c r="K738" s="100"/>
    </row>
    <row r="739" spans="1:11" ht="15" customHeight="1">
      <c r="A739" s="100"/>
      <c r="K739" s="100"/>
    </row>
    <row r="740" spans="1:11" ht="15" customHeight="1">
      <c r="A740" s="100"/>
      <c r="K740" s="100"/>
    </row>
    <row r="741" spans="1:11" ht="15" customHeight="1">
      <c r="A741" s="100"/>
      <c r="K741" s="100"/>
    </row>
    <row r="742" spans="1:11" ht="15" customHeight="1">
      <c r="A742" s="100"/>
      <c r="K742" s="100"/>
    </row>
    <row r="743" spans="1:11" ht="15" customHeight="1">
      <c r="A743" s="100"/>
      <c r="K743" s="100"/>
    </row>
    <row r="744" spans="1:11" ht="15" customHeight="1">
      <c r="A744" s="100"/>
      <c r="K744" s="100"/>
    </row>
    <row r="745" spans="1:11" ht="15" customHeight="1">
      <c r="A745" s="100"/>
      <c r="K745" s="100"/>
    </row>
    <row r="746" spans="1:11" ht="15" customHeight="1">
      <c r="A746" s="100"/>
      <c r="K746" s="100"/>
    </row>
    <row r="747" spans="1:11" ht="15" customHeight="1">
      <c r="A747" s="100"/>
      <c r="K747" s="100"/>
    </row>
    <row r="748" spans="1:11" ht="15" customHeight="1">
      <c r="A748" s="100"/>
      <c r="K748" s="100"/>
    </row>
    <row r="749" spans="1:11" ht="15" customHeight="1">
      <c r="A749" s="100"/>
      <c r="K749" s="100"/>
    </row>
    <row r="750" spans="1:11" ht="15" customHeight="1">
      <c r="A750" s="100"/>
      <c r="K750" s="100"/>
    </row>
    <row r="751" spans="1:11" ht="15" customHeight="1">
      <c r="A751" s="100"/>
      <c r="K751" s="100"/>
    </row>
    <row r="752" spans="1:11" ht="15" customHeight="1">
      <c r="A752" s="100"/>
      <c r="K752" s="100"/>
    </row>
    <row r="753" spans="1:11" ht="15" customHeight="1">
      <c r="A753" s="100"/>
      <c r="K753" s="100"/>
    </row>
    <row r="754" spans="1:11" ht="15" customHeight="1">
      <c r="A754" s="100"/>
      <c r="K754" s="100"/>
    </row>
    <row r="755" spans="1:11" ht="15" customHeight="1">
      <c r="A755" s="100"/>
      <c r="K755" s="100"/>
    </row>
    <row r="756" spans="1:11" ht="15" customHeight="1">
      <c r="A756" s="100"/>
      <c r="K756" s="100"/>
    </row>
    <row r="757" spans="1:11" ht="15" customHeight="1">
      <c r="A757" s="100"/>
      <c r="K757" s="100"/>
    </row>
    <row r="758" spans="1:11" ht="15" customHeight="1">
      <c r="A758" s="100"/>
      <c r="K758" s="100"/>
    </row>
    <row r="759" spans="1:11" ht="15" customHeight="1">
      <c r="A759" s="100"/>
      <c r="K759" s="100"/>
    </row>
    <row r="760" spans="1:11" ht="15" customHeight="1">
      <c r="A760" s="100"/>
      <c r="K760" s="100"/>
    </row>
    <row r="761" spans="1:11" ht="15" customHeight="1">
      <c r="A761" s="100"/>
      <c r="K761" s="100"/>
    </row>
    <row r="762" spans="1:11" ht="15" customHeight="1">
      <c r="A762" s="100"/>
      <c r="K762" s="100"/>
    </row>
    <row r="763" spans="1:11" ht="15" customHeight="1">
      <c r="A763" s="100"/>
      <c r="K763" s="100"/>
    </row>
    <row r="764" spans="1:11" ht="15" customHeight="1">
      <c r="A764" s="100"/>
      <c r="K764" s="100"/>
    </row>
    <row r="765" spans="1:11" ht="15" customHeight="1">
      <c r="A765" s="100"/>
      <c r="K765" s="100"/>
    </row>
    <row r="766" spans="1:11" ht="15" customHeight="1">
      <c r="A766" s="100"/>
      <c r="K766" s="100"/>
    </row>
    <row r="767" spans="1:11" ht="15" customHeight="1">
      <c r="A767" s="100"/>
      <c r="K767" s="100"/>
    </row>
    <row r="768" spans="1:11" ht="15" customHeight="1">
      <c r="A768" s="100"/>
      <c r="K768" s="100"/>
    </row>
    <row r="769" spans="1:11" ht="15" customHeight="1">
      <c r="A769" s="100"/>
      <c r="K769" s="100"/>
    </row>
    <row r="770" spans="1:11" ht="15" customHeight="1">
      <c r="A770" s="100"/>
      <c r="K770" s="100"/>
    </row>
    <row r="771" spans="1:11" ht="15" customHeight="1">
      <c r="A771" s="100"/>
      <c r="K771" s="100"/>
    </row>
    <row r="772" spans="1:11" ht="15" customHeight="1">
      <c r="A772" s="100"/>
      <c r="K772" s="100"/>
    </row>
    <row r="773" spans="1:11" ht="15" customHeight="1">
      <c r="A773" s="100"/>
      <c r="K773" s="100"/>
    </row>
    <row r="774" spans="1:11" ht="15" customHeight="1">
      <c r="A774" s="100"/>
      <c r="K774" s="100"/>
    </row>
    <row r="775" spans="1:11" ht="15" customHeight="1">
      <c r="A775" s="100"/>
      <c r="K775" s="100"/>
    </row>
    <row r="776" spans="1:11" ht="15" customHeight="1">
      <c r="A776" s="100"/>
      <c r="K776" s="100"/>
    </row>
    <row r="777" spans="1:11" ht="15" customHeight="1">
      <c r="A777" s="100"/>
      <c r="K777" s="100"/>
    </row>
    <row r="778" spans="1:11" ht="15" customHeight="1">
      <c r="A778" s="100"/>
      <c r="K778" s="100"/>
    </row>
    <row r="779" spans="1:11" ht="15" customHeight="1">
      <c r="A779" s="100"/>
      <c r="K779" s="100"/>
    </row>
    <row r="780" spans="1:11" ht="15" customHeight="1">
      <c r="A780" s="100"/>
      <c r="K780" s="100"/>
    </row>
    <row r="781" spans="1:11" ht="15" customHeight="1">
      <c r="A781" s="100"/>
      <c r="K781" s="100"/>
    </row>
    <row r="782" spans="1:11" ht="15" customHeight="1">
      <c r="A782" s="100"/>
      <c r="K782" s="100"/>
    </row>
    <row r="783" spans="1:11" ht="15" customHeight="1">
      <c r="A783" s="100"/>
      <c r="K783" s="100"/>
    </row>
    <row r="784" spans="1:11" ht="15" customHeight="1">
      <c r="A784" s="100"/>
      <c r="K784" s="100"/>
    </row>
    <row r="785" spans="1:11" ht="15" customHeight="1">
      <c r="A785" s="100"/>
      <c r="K785" s="100"/>
    </row>
    <row r="786" spans="1:11" ht="15" customHeight="1">
      <c r="A786" s="100"/>
      <c r="K786" s="100"/>
    </row>
    <row r="787" spans="1:11" ht="15" customHeight="1">
      <c r="A787" s="100"/>
      <c r="K787" s="100"/>
    </row>
    <row r="788" spans="1:11" ht="15" customHeight="1">
      <c r="A788" s="100"/>
      <c r="K788" s="100"/>
    </row>
    <row r="789" spans="1:11" ht="15" customHeight="1">
      <c r="A789" s="100"/>
      <c r="K789" s="100"/>
    </row>
    <row r="790" spans="1:11" ht="15" customHeight="1">
      <c r="A790" s="100"/>
      <c r="K790" s="100"/>
    </row>
    <row r="791" spans="1:11" ht="15" customHeight="1">
      <c r="A791" s="100"/>
      <c r="K791" s="100"/>
    </row>
    <row r="792" spans="1:11" ht="15" customHeight="1">
      <c r="A792" s="100"/>
      <c r="K792" s="100"/>
    </row>
    <row r="793" spans="1:11" ht="15" customHeight="1">
      <c r="A793" s="100"/>
      <c r="K793" s="100"/>
    </row>
    <row r="794" spans="1:11" ht="15" customHeight="1">
      <c r="A794" s="100"/>
      <c r="K794" s="100"/>
    </row>
    <row r="795" spans="1:11" ht="15" customHeight="1">
      <c r="A795" s="100"/>
      <c r="K795" s="100"/>
    </row>
    <row r="796" spans="1:11" ht="15" customHeight="1">
      <c r="A796" s="100"/>
      <c r="K796" s="100"/>
    </row>
    <row r="797" spans="1:11" ht="15" customHeight="1">
      <c r="A797" s="100"/>
      <c r="K797" s="100"/>
    </row>
    <row r="798" spans="1:11" ht="15" customHeight="1">
      <c r="A798" s="100"/>
      <c r="K798" s="100"/>
    </row>
    <row r="799" spans="1:11" ht="15" customHeight="1">
      <c r="A799" s="100"/>
      <c r="K799" s="100"/>
    </row>
    <row r="800" spans="1:11" ht="15" customHeight="1">
      <c r="A800" s="100"/>
      <c r="K800" s="100"/>
    </row>
    <row r="801" spans="1:11" ht="15" customHeight="1">
      <c r="A801" s="100"/>
      <c r="K801" s="100"/>
    </row>
    <row r="802" spans="1:11" ht="15" customHeight="1">
      <c r="A802" s="100"/>
      <c r="K802" s="100"/>
    </row>
    <row r="803" spans="1:11" ht="15" customHeight="1">
      <c r="A803" s="100"/>
      <c r="K803" s="100"/>
    </row>
    <row r="804" spans="1:11" ht="15" customHeight="1">
      <c r="A804" s="100"/>
      <c r="K804" s="100"/>
    </row>
    <row r="805" spans="1:11" ht="15" customHeight="1">
      <c r="A805" s="100"/>
      <c r="K805" s="100"/>
    </row>
    <row r="806" spans="1:11" ht="15" customHeight="1">
      <c r="A806" s="100"/>
      <c r="K806" s="100"/>
    </row>
    <row r="807" spans="1:11" ht="15" customHeight="1">
      <c r="A807" s="100"/>
      <c r="K807" s="100"/>
    </row>
    <row r="808" spans="1:11" ht="15" customHeight="1">
      <c r="A808" s="100"/>
      <c r="K808" s="100"/>
    </row>
    <row r="809" spans="1:11" ht="15" customHeight="1">
      <c r="A809" s="100"/>
      <c r="K809" s="100"/>
    </row>
    <row r="810" spans="1:11" ht="15" customHeight="1">
      <c r="A810" s="100"/>
      <c r="K810" s="100"/>
    </row>
    <row r="811" spans="1:11" ht="15" customHeight="1">
      <c r="A811" s="100"/>
      <c r="K811" s="100"/>
    </row>
    <row r="812" spans="1:11" ht="15" customHeight="1">
      <c r="A812" s="100"/>
      <c r="K812" s="100"/>
    </row>
    <row r="813" spans="1:11" ht="15" customHeight="1">
      <c r="A813" s="100"/>
      <c r="K813" s="100"/>
    </row>
    <row r="814" spans="1:11" ht="15" customHeight="1">
      <c r="A814" s="100"/>
      <c r="K814" s="100"/>
    </row>
    <row r="815" spans="1:11" ht="15" customHeight="1">
      <c r="A815" s="100"/>
      <c r="K815" s="100"/>
    </row>
    <row r="816" spans="1:11" ht="15" customHeight="1">
      <c r="A816" s="100"/>
      <c r="K816" s="100"/>
    </row>
    <row r="817" spans="1:11" ht="15" customHeight="1">
      <c r="A817" s="100"/>
      <c r="K817" s="100"/>
    </row>
    <row r="818" spans="1:11" ht="15" customHeight="1">
      <c r="A818" s="100"/>
      <c r="K818" s="100"/>
    </row>
    <row r="819" spans="1:11" ht="15" customHeight="1">
      <c r="A819" s="100"/>
      <c r="K819" s="100"/>
    </row>
    <row r="820" spans="1:11" ht="15" customHeight="1">
      <c r="A820" s="100"/>
      <c r="K820" s="100"/>
    </row>
    <row r="821" spans="1:11" ht="15" customHeight="1">
      <c r="A821" s="100"/>
      <c r="K821" s="100"/>
    </row>
    <row r="822" spans="1:11" ht="15" customHeight="1">
      <c r="A822" s="100"/>
      <c r="K822" s="100"/>
    </row>
    <row r="823" spans="1:11" ht="15" customHeight="1">
      <c r="A823" s="100"/>
      <c r="K823" s="100"/>
    </row>
    <row r="824" spans="1:11" ht="15" customHeight="1">
      <c r="A824" s="100"/>
      <c r="K824" s="100"/>
    </row>
    <row r="825" spans="1:11" ht="15" customHeight="1">
      <c r="A825" s="100"/>
      <c r="K825" s="100"/>
    </row>
    <row r="826" spans="1:11" ht="15" customHeight="1">
      <c r="A826" s="100"/>
      <c r="K826" s="100"/>
    </row>
    <row r="827" spans="1:11" ht="15" customHeight="1">
      <c r="A827" s="100"/>
      <c r="K827" s="100"/>
    </row>
    <row r="828" spans="1:11" ht="15" customHeight="1">
      <c r="A828" s="100"/>
      <c r="K828" s="100"/>
    </row>
    <row r="829" spans="1:11" ht="15" customHeight="1">
      <c r="A829" s="100"/>
      <c r="K829" s="100"/>
    </row>
    <row r="830" spans="1:11" ht="15" customHeight="1">
      <c r="A830" s="100"/>
      <c r="K830" s="100"/>
    </row>
    <row r="831" spans="1:11" ht="15" customHeight="1">
      <c r="A831" s="100"/>
      <c r="K831" s="100"/>
    </row>
    <row r="832" spans="1:11" ht="15" customHeight="1">
      <c r="A832" s="100"/>
      <c r="K832" s="100"/>
    </row>
    <row r="833" spans="1:11" ht="15" customHeight="1">
      <c r="A833" s="100"/>
      <c r="K833" s="100"/>
    </row>
    <row r="834" spans="1:11" ht="15" customHeight="1">
      <c r="A834" s="100"/>
      <c r="K834" s="100"/>
    </row>
    <row r="835" spans="1:11" ht="15" customHeight="1">
      <c r="A835" s="100"/>
      <c r="K835" s="100"/>
    </row>
    <row r="836" spans="1:11" ht="15" customHeight="1">
      <c r="A836" s="100"/>
      <c r="K836" s="100"/>
    </row>
    <row r="837" spans="1:11" ht="15" customHeight="1">
      <c r="A837" s="100"/>
      <c r="K837" s="100"/>
    </row>
    <row r="838" spans="1:11" ht="15" customHeight="1">
      <c r="A838" s="100"/>
      <c r="K838" s="100"/>
    </row>
    <row r="839" spans="1:11" ht="15" customHeight="1">
      <c r="A839" s="100"/>
      <c r="K839" s="100"/>
    </row>
    <row r="840" spans="1:11" ht="15" customHeight="1">
      <c r="A840" s="100"/>
      <c r="K840" s="100"/>
    </row>
    <row r="841" spans="1:11" ht="15" customHeight="1">
      <c r="A841" s="100"/>
      <c r="K841" s="100"/>
    </row>
    <row r="842" spans="1:11" ht="15" customHeight="1">
      <c r="A842" s="100"/>
      <c r="K842" s="100"/>
    </row>
    <row r="843" spans="1:11" ht="15" customHeight="1">
      <c r="A843" s="100"/>
      <c r="K843" s="100"/>
    </row>
    <row r="844" spans="1:11" ht="15" customHeight="1">
      <c r="A844" s="100"/>
      <c r="K844" s="100"/>
    </row>
    <row r="845" spans="1:11" ht="15" customHeight="1">
      <c r="A845" s="100"/>
      <c r="K845" s="100"/>
    </row>
    <row r="846" spans="1:11" ht="15" customHeight="1">
      <c r="A846" s="100"/>
      <c r="K846" s="100"/>
    </row>
    <row r="847" spans="1:11" ht="15" customHeight="1">
      <c r="A847" s="100"/>
      <c r="K847" s="100"/>
    </row>
    <row r="848" spans="1:11" ht="15" customHeight="1">
      <c r="A848" s="100"/>
      <c r="K848" s="100"/>
    </row>
    <row r="849" spans="1:11" ht="15" customHeight="1">
      <c r="A849" s="100"/>
      <c r="K849" s="100"/>
    </row>
    <row r="850" spans="1:11" ht="15" customHeight="1">
      <c r="A850" s="100"/>
      <c r="K850" s="100"/>
    </row>
    <row r="851" spans="1:11" ht="15" customHeight="1">
      <c r="A851" s="100"/>
      <c r="K851" s="100"/>
    </row>
    <row r="852" spans="1:11" ht="15" customHeight="1">
      <c r="A852" s="100"/>
      <c r="K852" s="100"/>
    </row>
    <row r="853" spans="1:11" ht="15" customHeight="1">
      <c r="A853" s="100"/>
      <c r="K853" s="100"/>
    </row>
    <row r="854" spans="1:11" ht="15" customHeight="1">
      <c r="A854" s="100"/>
      <c r="K854" s="100"/>
    </row>
    <row r="855" spans="1:11" ht="15" customHeight="1">
      <c r="A855" s="100"/>
      <c r="K855" s="100"/>
    </row>
    <row r="856" spans="1:11" ht="15" customHeight="1">
      <c r="A856" s="100"/>
      <c r="K856" s="100"/>
    </row>
    <row r="857" spans="1:11" ht="15" customHeight="1">
      <c r="A857" s="100"/>
      <c r="K857" s="100"/>
    </row>
    <row r="858" spans="1:11" ht="15" customHeight="1">
      <c r="A858" s="100"/>
      <c r="K858" s="100"/>
    </row>
    <row r="859" spans="1:11" ht="15" customHeight="1">
      <c r="A859" s="100"/>
      <c r="K859" s="100"/>
    </row>
    <row r="860" spans="1:11" ht="15" customHeight="1">
      <c r="A860" s="100"/>
      <c r="K860" s="100"/>
    </row>
    <row r="861" spans="1:11" ht="15" customHeight="1">
      <c r="A861" s="100"/>
      <c r="K861" s="100"/>
    </row>
    <row r="862" spans="1:11" ht="15" customHeight="1">
      <c r="A862" s="100"/>
      <c r="K862" s="100"/>
    </row>
    <row r="863" spans="1:11" ht="15" customHeight="1">
      <c r="A863" s="100"/>
      <c r="K863" s="100"/>
    </row>
    <row r="864" spans="1:11" ht="15" customHeight="1">
      <c r="A864" s="100"/>
      <c r="K864" s="100"/>
    </row>
    <row r="865" spans="1:11" ht="15" customHeight="1">
      <c r="A865" s="100"/>
      <c r="K865" s="100"/>
    </row>
    <row r="866" spans="1:11" ht="15" customHeight="1">
      <c r="A866" s="100"/>
      <c r="K866" s="100"/>
    </row>
    <row r="867" spans="1:11" ht="15" customHeight="1">
      <c r="A867" s="100"/>
      <c r="K867" s="100"/>
    </row>
    <row r="868" spans="1:11" ht="15" customHeight="1">
      <c r="A868" s="100"/>
      <c r="K868" s="100"/>
    </row>
    <row r="869" spans="1:11" ht="15" customHeight="1">
      <c r="A869" s="100"/>
      <c r="K869" s="100"/>
    </row>
    <row r="870" spans="1:11" ht="15" customHeight="1">
      <c r="A870" s="100"/>
      <c r="K870" s="100"/>
    </row>
    <row r="871" spans="1:11" ht="15" customHeight="1">
      <c r="A871" s="100"/>
      <c r="K871" s="100"/>
    </row>
    <row r="872" spans="1:11" ht="15" customHeight="1">
      <c r="A872" s="100"/>
      <c r="K872" s="100"/>
    </row>
    <row r="873" spans="1:11" ht="15" customHeight="1">
      <c r="A873" s="100"/>
      <c r="K873" s="100"/>
    </row>
    <row r="874" spans="1:11" ht="15" customHeight="1">
      <c r="A874" s="100"/>
      <c r="K874" s="100"/>
    </row>
    <row r="875" spans="1:11" ht="15" customHeight="1">
      <c r="A875" s="100"/>
      <c r="K875" s="100"/>
    </row>
    <row r="876" spans="1:11" ht="15" customHeight="1">
      <c r="A876" s="100"/>
      <c r="K876" s="100"/>
    </row>
    <row r="877" spans="1:11" ht="15" customHeight="1">
      <c r="A877" s="100"/>
      <c r="K877" s="100"/>
    </row>
    <row r="878" spans="1:11" ht="15" customHeight="1">
      <c r="A878" s="100"/>
      <c r="K878" s="100"/>
    </row>
    <row r="879" spans="1:11" ht="15" customHeight="1">
      <c r="A879" s="100"/>
      <c r="K879" s="100"/>
    </row>
    <row r="880" spans="1:11" ht="15" customHeight="1">
      <c r="A880" s="100"/>
      <c r="K880" s="100"/>
    </row>
    <row r="881" spans="1:11" ht="15" customHeight="1">
      <c r="A881" s="100"/>
      <c r="K881" s="100"/>
    </row>
    <row r="882" spans="1:11" ht="15" customHeight="1">
      <c r="A882" s="100"/>
      <c r="K882" s="100"/>
    </row>
    <row r="883" spans="1:11" ht="15" customHeight="1">
      <c r="A883" s="100"/>
      <c r="K883" s="100"/>
    </row>
    <row r="884" spans="1:11" ht="15" customHeight="1">
      <c r="A884" s="100"/>
      <c r="K884" s="100"/>
    </row>
    <row r="885" spans="1:11" ht="15" customHeight="1">
      <c r="A885" s="100"/>
      <c r="K885" s="100"/>
    </row>
    <row r="886" spans="1:11" ht="15" customHeight="1">
      <c r="A886" s="100"/>
      <c r="K886" s="100"/>
    </row>
    <row r="887" spans="1:11" ht="15" customHeight="1">
      <c r="A887" s="100"/>
      <c r="K887" s="100"/>
    </row>
    <row r="888" spans="1:11" ht="15" customHeight="1">
      <c r="A888" s="100"/>
      <c r="K888" s="100"/>
    </row>
    <row r="889" spans="1:11" ht="15" customHeight="1">
      <c r="A889" s="100"/>
      <c r="K889" s="100"/>
    </row>
    <row r="890" spans="1:11" ht="15" customHeight="1">
      <c r="A890" s="100"/>
      <c r="K890" s="100"/>
    </row>
    <row r="891" spans="1:11" ht="15" customHeight="1">
      <c r="A891" s="100"/>
      <c r="K891" s="100"/>
    </row>
    <row r="892" spans="1:11" ht="15" customHeight="1">
      <c r="A892" s="100"/>
      <c r="K892" s="100"/>
    </row>
    <row r="893" spans="1:11" ht="15" customHeight="1">
      <c r="A893" s="100"/>
      <c r="K893" s="100"/>
    </row>
    <row r="894" spans="1:11" ht="15" customHeight="1">
      <c r="A894" s="100"/>
      <c r="K894" s="100"/>
    </row>
    <row r="895" spans="1:11" ht="15" customHeight="1">
      <c r="A895" s="100"/>
      <c r="K895" s="100"/>
    </row>
    <row r="896" spans="1:11" ht="15" customHeight="1">
      <c r="A896" s="100"/>
      <c r="K896" s="100"/>
    </row>
    <row r="897" spans="1:11" ht="15" customHeight="1">
      <c r="A897" s="100"/>
      <c r="K897" s="100"/>
    </row>
    <row r="898" spans="1:11" ht="15" customHeight="1">
      <c r="A898" s="100"/>
      <c r="K898" s="100"/>
    </row>
    <row r="899" spans="1:11" ht="15" customHeight="1">
      <c r="A899" s="100"/>
      <c r="K899" s="100"/>
    </row>
    <row r="900" spans="1:11" ht="15" customHeight="1">
      <c r="A900" s="100"/>
      <c r="K900" s="100"/>
    </row>
    <row r="901" spans="1:11" ht="15" customHeight="1">
      <c r="A901" s="100"/>
      <c r="K901" s="100"/>
    </row>
    <row r="902" spans="1:11" ht="15" customHeight="1">
      <c r="A902" s="100"/>
      <c r="K902" s="100"/>
    </row>
    <row r="903" spans="1:11" ht="15" customHeight="1">
      <c r="A903" s="100"/>
      <c r="K903" s="100"/>
    </row>
    <row r="904" spans="1:11" ht="15" customHeight="1">
      <c r="A904" s="100"/>
      <c r="K904" s="100"/>
    </row>
    <row r="905" spans="1:11" ht="15" customHeight="1">
      <c r="A905" s="100"/>
      <c r="K905" s="100"/>
    </row>
    <row r="906" spans="1:11" ht="15" customHeight="1">
      <c r="A906" s="100"/>
      <c r="K906" s="100"/>
    </row>
    <row r="907" spans="1:11" ht="15" customHeight="1">
      <c r="A907" s="100"/>
      <c r="K907" s="100"/>
    </row>
    <row r="908" spans="1:11" ht="15" customHeight="1">
      <c r="A908" s="100"/>
      <c r="K908" s="100"/>
    </row>
    <row r="909" spans="1:11" ht="15" customHeight="1">
      <c r="A909" s="100"/>
      <c r="K909" s="100"/>
    </row>
    <row r="910" spans="1:11" ht="15" customHeight="1">
      <c r="A910" s="100"/>
      <c r="K910" s="100"/>
    </row>
    <row r="911" spans="1:11" ht="15" customHeight="1">
      <c r="A911" s="100"/>
      <c r="K911" s="100"/>
    </row>
    <row r="912" spans="1:11" ht="15" customHeight="1">
      <c r="A912" s="100"/>
      <c r="K912" s="100"/>
    </row>
    <row r="913" spans="1:11" ht="15" customHeight="1">
      <c r="A913" s="100"/>
      <c r="K913" s="100"/>
    </row>
    <row r="914" spans="1:11" ht="15" customHeight="1">
      <c r="A914" s="100"/>
      <c r="K914" s="100"/>
    </row>
    <row r="915" spans="1:11" ht="15" customHeight="1">
      <c r="A915" s="100"/>
      <c r="K915" s="100"/>
    </row>
    <row r="916" spans="1:11" ht="15" customHeight="1">
      <c r="A916" s="100"/>
      <c r="K916" s="100"/>
    </row>
    <row r="917" spans="1:11" ht="15" customHeight="1">
      <c r="A917" s="100"/>
      <c r="K917" s="100"/>
    </row>
    <row r="918" spans="1:11" ht="15" customHeight="1">
      <c r="A918" s="100"/>
      <c r="K918" s="100"/>
    </row>
    <row r="919" spans="1:11" ht="15" customHeight="1">
      <c r="A919" s="100"/>
      <c r="K919" s="100"/>
    </row>
    <row r="920" spans="1:11" ht="15" customHeight="1">
      <c r="A920" s="100"/>
      <c r="K920" s="100"/>
    </row>
    <row r="921" spans="1:11" ht="15" customHeight="1">
      <c r="A921" s="100"/>
      <c r="K921" s="100"/>
    </row>
    <row r="922" spans="1:11" ht="15" customHeight="1">
      <c r="A922" s="100"/>
      <c r="K922" s="100"/>
    </row>
    <row r="923" spans="1:11" ht="15" customHeight="1">
      <c r="A923" s="100"/>
      <c r="K923" s="100"/>
    </row>
    <row r="924" spans="1:11" ht="15" customHeight="1">
      <c r="A924" s="100"/>
      <c r="K924" s="100"/>
    </row>
    <row r="925" spans="1:11" ht="15" customHeight="1">
      <c r="A925" s="100"/>
      <c r="K925" s="100"/>
    </row>
    <row r="926" spans="1:11" ht="15" customHeight="1">
      <c r="A926" s="100"/>
      <c r="K926" s="100"/>
    </row>
    <row r="927" spans="1:11" ht="15" customHeight="1">
      <c r="A927" s="100"/>
      <c r="K927" s="100"/>
    </row>
    <row r="928" spans="1:11" ht="15" customHeight="1">
      <c r="A928" s="100"/>
      <c r="K928" s="100"/>
    </row>
    <row r="929" spans="1:11" ht="15" customHeight="1">
      <c r="A929" s="100"/>
      <c r="K929" s="100"/>
    </row>
    <row r="930" spans="1:11" ht="15" customHeight="1">
      <c r="A930" s="100"/>
      <c r="K930" s="100"/>
    </row>
    <row r="931" spans="1:11" ht="15" customHeight="1">
      <c r="A931" s="100"/>
      <c r="K931" s="100"/>
    </row>
    <row r="932" spans="1:11" ht="15" customHeight="1">
      <c r="A932" s="100"/>
      <c r="K932" s="100"/>
    </row>
    <row r="933" spans="1:11" ht="15" customHeight="1">
      <c r="A933" s="100"/>
      <c r="K933" s="100"/>
    </row>
    <row r="934" spans="1:11" ht="15" customHeight="1">
      <c r="A934" s="100"/>
      <c r="K934" s="100"/>
    </row>
    <row r="935" spans="1:11" ht="15" customHeight="1">
      <c r="A935" s="100"/>
      <c r="K935" s="100"/>
    </row>
    <row r="936" spans="1:11" ht="15" customHeight="1">
      <c r="A936" s="100"/>
      <c r="K936" s="100"/>
    </row>
    <row r="937" spans="1:11" ht="15" customHeight="1">
      <c r="A937" s="100"/>
      <c r="K937" s="100"/>
    </row>
    <row r="938" spans="1:11" ht="15" customHeight="1">
      <c r="A938" s="100"/>
      <c r="K938" s="100"/>
    </row>
    <row r="939" spans="1:11" ht="15" customHeight="1">
      <c r="A939" s="100"/>
      <c r="K939" s="100"/>
    </row>
    <row r="940" spans="1:11" ht="15" customHeight="1">
      <c r="A940" s="100"/>
      <c r="K940" s="100"/>
    </row>
    <row r="941" spans="1:11" ht="15" customHeight="1">
      <c r="A941" s="100"/>
      <c r="K941" s="100"/>
    </row>
    <row r="942" spans="1:11" ht="15" customHeight="1">
      <c r="A942" s="100"/>
      <c r="K942" s="100"/>
    </row>
    <row r="943" spans="1:11" ht="15" customHeight="1">
      <c r="A943" s="100"/>
      <c r="K943" s="100"/>
    </row>
    <row r="944" spans="1:11" ht="15" customHeight="1">
      <c r="A944" s="100"/>
      <c r="K944" s="100"/>
    </row>
    <row r="945" spans="1:11" ht="15" customHeight="1">
      <c r="A945" s="100"/>
      <c r="K945" s="100"/>
    </row>
    <row r="946" spans="1:11" ht="15" customHeight="1">
      <c r="A946" s="100"/>
      <c r="K946" s="100"/>
    </row>
    <row r="947" spans="1:11" ht="15" customHeight="1">
      <c r="A947" s="100"/>
      <c r="K947" s="100"/>
    </row>
    <row r="948" spans="1:11" ht="15" customHeight="1">
      <c r="A948" s="100"/>
      <c r="K948" s="100"/>
    </row>
    <row r="949" spans="1:11" ht="15" customHeight="1">
      <c r="A949" s="100"/>
      <c r="K949" s="100"/>
    </row>
    <row r="950" spans="1:11" ht="15" customHeight="1">
      <c r="A950" s="100"/>
      <c r="K950" s="100"/>
    </row>
    <row r="951" spans="1:11" ht="15" customHeight="1">
      <c r="A951" s="100"/>
      <c r="K951" s="100"/>
    </row>
    <row r="952" spans="1:11" ht="15" customHeight="1">
      <c r="A952" s="100"/>
      <c r="K952" s="100"/>
    </row>
    <row r="953" spans="1:11" ht="15" customHeight="1">
      <c r="A953" s="100"/>
      <c r="K953" s="100"/>
    </row>
    <row r="954" spans="1:11" ht="15" customHeight="1">
      <c r="A954" s="100"/>
      <c r="K954" s="100"/>
    </row>
    <row r="955" spans="1:11" ht="15" customHeight="1">
      <c r="A955" s="100"/>
      <c r="K955" s="100"/>
    </row>
    <row r="956" spans="1:11" ht="15" customHeight="1">
      <c r="A956" s="100"/>
      <c r="K956" s="100"/>
    </row>
    <row r="957" spans="1:11" ht="15" customHeight="1">
      <c r="A957" s="100"/>
      <c r="K957" s="100"/>
    </row>
    <row r="958" spans="1:11" ht="15" customHeight="1">
      <c r="A958" s="100"/>
      <c r="K958" s="100"/>
    </row>
    <row r="959" spans="1:11" ht="15" customHeight="1">
      <c r="A959" s="100"/>
      <c r="K959" s="100"/>
    </row>
    <row r="960" spans="1:11" ht="15" customHeight="1">
      <c r="A960" s="100"/>
      <c r="K960" s="100"/>
    </row>
    <row r="961" spans="1:11" ht="15" customHeight="1">
      <c r="A961" s="100"/>
      <c r="K961" s="100"/>
    </row>
    <row r="962" spans="1:11" ht="15" customHeight="1">
      <c r="A962" s="100"/>
      <c r="K962" s="100"/>
    </row>
    <row r="963" spans="1:11" ht="15" customHeight="1">
      <c r="A963" s="100"/>
      <c r="K963" s="100"/>
    </row>
    <row r="964" spans="1:11" ht="15" customHeight="1">
      <c r="A964" s="100"/>
      <c r="K964" s="100"/>
    </row>
    <row r="965" spans="1:11" ht="15" customHeight="1">
      <c r="A965" s="100"/>
      <c r="K965" s="100"/>
    </row>
    <row r="966" spans="1:11" ht="15" customHeight="1">
      <c r="A966" s="100"/>
      <c r="K966" s="100"/>
    </row>
    <row r="967" spans="1:11" ht="15" customHeight="1">
      <c r="A967" s="100"/>
      <c r="K967" s="100"/>
    </row>
    <row r="968" spans="1:11" ht="15" customHeight="1">
      <c r="A968" s="100"/>
      <c r="K968" s="100"/>
    </row>
    <row r="969" spans="1:11" ht="15" customHeight="1">
      <c r="A969" s="100"/>
      <c r="K969" s="100"/>
    </row>
    <row r="970" spans="1:11" ht="15" customHeight="1">
      <c r="A970" s="100"/>
      <c r="K970" s="100"/>
    </row>
    <row r="971" spans="1:11" ht="15" customHeight="1">
      <c r="A971" s="100"/>
      <c r="K971" s="100"/>
    </row>
    <row r="972" spans="1:11" ht="15" customHeight="1">
      <c r="A972" s="100"/>
      <c r="K972" s="100"/>
    </row>
    <row r="973" spans="1:11" ht="15" customHeight="1">
      <c r="A973" s="100"/>
      <c r="K973" s="100"/>
    </row>
    <row r="974" spans="1:11" ht="15" customHeight="1">
      <c r="A974" s="100"/>
      <c r="K974" s="100"/>
    </row>
    <row r="975" spans="1:11" ht="15" customHeight="1">
      <c r="A975" s="100"/>
      <c r="K975" s="100"/>
    </row>
    <row r="976" spans="1:11" ht="15" customHeight="1">
      <c r="A976" s="100"/>
      <c r="K976" s="100"/>
    </row>
    <row r="977" spans="1:11" ht="15" customHeight="1">
      <c r="A977" s="100"/>
      <c r="K977" s="100"/>
    </row>
    <row r="978" spans="1:11" ht="15" customHeight="1">
      <c r="A978" s="100"/>
      <c r="K978" s="100"/>
    </row>
    <row r="979" spans="1:11" ht="15" customHeight="1">
      <c r="A979" s="100"/>
      <c r="K979" s="100"/>
    </row>
    <row r="980" spans="1:11" ht="15" customHeight="1">
      <c r="A980" s="100"/>
      <c r="K980" s="100"/>
    </row>
    <row r="981" spans="1:11" ht="15" customHeight="1">
      <c r="A981" s="100"/>
      <c r="K981" s="100"/>
    </row>
    <row r="982" spans="1:11" ht="15" customHeight="1">
      <c r="A982" s="100"/>
      <c r="K982" s="100"/>
    </row>
    <row r="983" spans="1:11" ht="15" customHeight="1">
      <c r="A983" s="100"/>
      <c r="K983" s="100"/>
    </row>
    <row r="984" spans="1:11" ht="15" customHeight="1">
      <c r="A984" s="100"/>
      <c r="K984" s="100"/>
    </row>
    <row r="985" spans="1:11" ht="15" customHeight="1">
      <c r="A985" s="100"/>
      <c r="K985" s="100"/>
    </row>
    <row r="986" spans="1:11" ht="15" customHeight="1">
      <c r="A986" s="100"/>
      <c r="K986" s="100"/>
    </row>
    <row r="987" spans="1:11" ht="15" customHeight="1">
      <c r="A987" s="100"/>
      <c r="K987" s="100"/>
    </row>
    <row r="988" spans="1:11" ht="15" customHeight="1">
      <c r="A988" s="100"/>
      <c r="K988" s="100"/>
    </row>
    <row r="989" spans="1:11" ht="15" customHeight="1">
      <c r="A989" s="100"/>
      <c r="K989" s="100"/>
    </row>
    <row r="990" spans="1:11" ht="15" customHeight="1">
      <c r="A990" s="100"/>
      <c r="K990" s="100"/>
    </row>
    <row r="991" spans="1:11" ht="15" customHeight="1">
      <c r="A991" s="100"/>
      <c r="K991" s="100"/>
    </row>
    <row r="992" spans="1:11" ht="15" customHeight="1">
      <c r="A992" s="100"/>
      <c r="K992" s="100"/>
    </row>
    <row r="993" spans="1:11" ht="15" customHeight="1">
      <c r="A993" s="100"/>
      <c r="K993" s="100"/>
    </row>
    <row r="994" spans="1:11" ht="15" customHeight="1">
      <c r="A994" s="100"/>
      <c r="K994" s="100"/>
    </row>
    <row r="995" spans="1:11" ht="15" customHeight="1">
      <c r="A995" s="100"/>
      <c r="K995" s="100"/>
    </row>
    <row r="996" spans="1:11" ht="15" customHeight="1">
      <c r="A996" s="100"/>
      <c r="K996" s="100"/>
    </row>
    <row r="997" spans="1:11" ht="15" customHeight="1">
      <c r="A997" s="100"/>
      <c r="K997" s="100"/>
    </row>
    <row r="998" spans="1:11" ht="15" customHeight="1">
      <c r="A998" s="100"/>
      <c r="K998" s="100"/>
    </row>
    <row r="999" spans="1:11" ht="15" customHeight="1">
      <c r="A999" s="100"/>
      <c r="K999" s="100"/>
    </row>
    <row r="1000" spans="1:11" ht="15" customHeight="1">
      <c r="A1000" s="100"/>
      <c r="K1000" s="100"/>
    </row>
    <row r="1001" spans="1:11" ht="15" customHeight="1">
      <c r="A1001" s="100"/>
      <c r="K1001" s="100"/>
    </row>
    <row r="1002" spans="1:11" ht="15" customHeight="1">
      <c r="A1002" s="100"/>
      <c r="K1002" s="100"/>
    </row>
    <row r="1003" spans="1:11" ht="15" customHeight="1">
      <c r="A1003" s="100"/>
      <c r="K1003" s="100"/>
    </row>
    <row r="1004" spans="1:11" ht="15" customHeight="1">
      <c r="A1004" s="100"/>
      <c r="K1004" s="100"/>
    </row>
    <row r="1005" spans="1:11" ht="15" customHeight="1">
      <c r="A1005" s="100"/>
      <c r="K1005" s="100"/>
    </row>
    <row r="1006" spans="1:11" ht="15" customHeight="1">
      <c r="A1006" s="100"/>
      <c r="K1006" s="100"/>
    </row>
    <row r="1007" spans="1:11" ht="15" customHeight="1">
      <c r="A1007" s="100"/>
      <c r="K1007" s="100"/>
    </row>
    <row r="1008" spans="1:11" ht="15" customHeight="1">
      <c r="A1008" s="100"/>
      <c r="K1008" s="100"/>
    </row>
    <row r="1009" spans="1:11" ht="15" customHeight="1">
      <c r="A1009" s="100"/>
      <c r="K1009" s="100"/>
    </row>
    <row r="1010" spans="1:11" ht="15" customHeight="1">
      <c r="A1010" s="100"/>
      <c r="K1010" s="100"/>
    </row>
    <row r="1011" spans="1:11" ht="15" customHeight="1">
      <c r="A1011" s="100"/>
      <c r="K1011" s="100"/>
    </row>
    <row r="1012" spans="1:11" ht="15" customHeight="1">
      <c r="A1012" s="100"/>
      <c r="K1012" s="100"/>
    </row>
    <row r="1013" spans="1:11" ht="15" customHeight="1">
      <c r="A1013" s="100"/>
      <c r="K1013" s="100"/>
    </row>
    <row r="1014" spans="1:11" ht="15" customHeight="1">
      <c r="A1014" s="100"/>
      <c r="K1014" s="100"/>
    </row>
    <row r="1015" spans="1:11" ht="15" customHeight="1">
      <c r="A1015" s="100"/>
      <c r="K1015" s="100"/>
    </row>
    <row r="1016" spans="1:11" ht="15" customHeight="1">
      <c r="A1016" s="100"/>
      <c r="K1016" s="100"/>
    </row>
    <row r="1017" spans="1:11" ht="15" customHeight="1">
      <c r="A1017" s="100"/>
      <c r="K1017" s="100"/>
    </row>
    <row r="1018" spans="1:11" ht="15" customHeight="1">
      <c r="A1018" s="100"/>
      <c r="K1018" s="100"/>
    </row>
    <row r="1019" spans="1:11" ht="15" customHeight="1">
      <c r="A1019" s="100"/>
      <c r="K1019" s="100"/>
    </row>
    <row r="1020" spans="1:11" ht="15" customHeight="1">
      <c r="A1020" s="100"/>
      <c r="K1020" s="100"/>
    </row>
    <row r="1021" spans="1:11" ht="15" customHeight="1">
      <c r="A1021" s="100"/>
      <c r="K1021" s="100"/>
    </row>
    <row r="1022" spans="1:11" ht="15" customHeight="1">
      <c r="A1022" s="100"/>
      <c r="K1022" s="100"/>
    </row>
    <row r="1023" spans="1:11" ht="15" customHeight="1">
      <c r="A1023" s="100"/>
      <c r="K1023" s="100"/>
    </row>
    <row r="1024" spans="1:11" ht="15" customHeight="1">
      <c r="A1024" s="100"/>
      <c r="K1024" s="100"/>
    </row>
    <row r="1025" spans="1:11" ht="15" customHeight="1">
      <c r="A1025" s="100"/>
      <c r="K1025" s="100"/>
    </row>
    <row r="1026" spans="1:11" ht="15" customHeight="1">
      <c r="A1026" s="100"/>
      <c r="K1026" s="100"/>
    </row>
    <row r="1027" spans="1:11" ht="15" customHeight="1">
      <c r="A1027" s="100"/>
      <c r="K1027" s="100"/>
    </row>
    <row r="1028" spans="1:11" ht="15" customHeight="1">
      <c r="A1028" s="100"/>
      <c r="K1028" s="100"/>
    </row>
    <row r="1029" spans="1:11" ht="15" customHeight="1">
      <c r="A1029" s="100"/>
      <c r="K1029" s="100"/>
    </row>
    <row r="1030" spans="1:11" ht="15" customHeight="1">
      <c r="A1030" s="100"/>
      <c r="K1030" s="100"/>
    </row>
    <row r="1031" spans="1:11" ht="15" customHeight="1">
      <c r="A1031" s="100"/>
      <c r="K1031" s="100"/>
    </row>
    <row r="1032" spans="1:11" ht="15" customHeight="1">
      <c r="A1032" s="100"/>
      <c r="K1032" s="100"/>
    </row>
    <row r="1033" spans="1:11" ht="15" customHeight="1">
      <c r="A1033" s="100"/>
      <c r="K1033" s="100"/>
    </row>
    <row r="1034" spans="1:11" ht="15" customHeight="1">
      <c r="A1034" s="100"/>
      <c r="K1034" s="100"/>
    </row>
    <row r="1035" spans="1:11" ht="15" customHeight="1">
      <c r="A1035" s="100"/>
      <c r="K1035" s="100"/>
    </row>
    <row r="1036" spans="1:11" ht="15" customHeight="1">
      <c r="A1036" s="100"/>
      <c r="K1036" s="100"/>
    </row>
    <row r="1037" spans="1:11" ht="15" customHeight="1">
      <c r="A1037" s="100"/>
      <c r="K1037" s="100"/>
    </row>
    <row r="1038" spans="1:11" ht="15" customHeight="1">
      <c r="A1038" s="100"/>
      <c r="K1038" s="100"/>
    </row>
    <row r="1039" spans="1:11" ht="15" customHeight="1">
      <c r="A1039" s="100"/>
      <c r="K1039" s="100"/>
    </row>
    <row r="1040" spans="1:11" ht="15" customHeight="1">
      <c r="A1040" s="100"/>
      <c r="K1040" s="100"/>
    </row>
    <row r="1041" spans="1:11" ht="15" customHeight="1">
      <c r="A1041" s="100"/>
      <c r="K1041" s="100"/>
    </row>
    <row r="1042" spans="1:11" ht="15" customHeight="1">
      <c r="A1042" s="100"/>
      <c r="K1042" s="100"/>
    </row>
    <row r="1043" spans="1:11" ht="15" customHeight="1">
      <c r="A1043" s="100"/>
      <c r="K1043" s="100"/>
    </row>
    <row r="1044" spans="1:11" ht="15" customHeight="1">
      <c r="A1044" s="100"/>
      <c r="K1044" s="100"/>
    </row>
    <row r="1045" spans="1:11" ht="15" customHeight="1">
      <c r="A1045" s="100"/>
      <c r="K1045" s="100"/>
    </row>
    <row r="1046" spans="1:11" ht="15" customHeight="1">
      <c r="A1046" s="100"/>
      <c r="K1046" s="100"/>
    </row>
    <row r="1047" spans="1:11" ht="15" customHeight="1">
      <c r="A1047" s="100"/>
      <c r="K1047" s="100"/>
    </row>
    <row r="1048" spans="1:11" ht="15" customHeight="1">
      <c r="A1048" s="100"/>
      <c r="K1048" s="100"/>
    </row>
    <row r="1049" spans="1:11" ht="15" customHeight="1">
      <c r="A1049" s="100"/>
      <c r="K1049" s="100"/>
    </row>
    <row r="1050" spans="1:11" ht="15" customHeight="1">
      <c r="A1050" s="100"/>
      <c r="K1050" s="100"/>
    </row>
    <row r="1051" spans="1:11" ht="15" customHeight="1">
      <c r="A1051" s="100"/>
      <c r="K1051" s="100"/>
    </row>
    <row r="1052" spans="1:11" ht="15" customHeight="1">
      <c r="A1052" s="100"/>
      <c r="K1052" s="100"/>
    </row>
    <row r="1053" spans="1:11" ht="15" customHeight="1">
      <c r="A1053" s="100"/>
      <c r="K1053" s="100"/>
    </row>
    <row r="1054" spans="1:11" ht="15" customHeight="1">
      <c r="A1054" s="100"/>
      <c r="K1054" s="100"/>
    </row>
    <row r="1055" spans="1:11" ht="15" customHeight="1">
      <c r="A1055" s="100"/>
      <c r="K1055" s="100"/>
    </row>
    <row r="1056" spans="1:11" ht="15" customHeight="1">
      <c r="A1056" s="100"/>
      <c r="K1056" s="100"/>
    </row>
    <row r="1057" spans="1:11" ht="15" customHeight="1">
      <c r="A1057" s="100"/>
      <c r="K1057" s="100"/>
    </row>
    <row r="1058" spans="1:11" ht="15" customHeight="1">
      <c r="A1058" s="100"/>
      <c r="K1058" s="100"/>
    </row>
    <row r="1059" spans="1:11" ht="15" customHeight="1">
      <c r="A1059" s="100"/>
      <c r="K1059" s="100"/>
    </row>
    <row r="1060" spans="1:11" ht="15" customHeight="1">
      <c r="A1060" s="100"/>
      <c r="K1060" s="100"/>
    </row>
    <row r="1061" spans="1:11" ht="15" customHeight="1">
      <c r="A1061" s="100"/>
      <c r="K1061" s="100"/>
    </row>
    <row r="1062" spans="1:11" ht="15" customHeight="1">
      <c r="A1062" s="100"/>
      <c r="K1062" s="100"/>
    </row>
    <row r="1063" spans="1:11" ht="15" customHeight="1">
      <c r="A1063" s="100"/>
      <c r="K1063" s="100"/>
    </row>
    <row r="1064" spans="1:11" ht="15" customHeight="1">
      <c r="A1064" s="100"/>
      <c r="K1064" s="100"/>
    </row>
    <row r="1065" spans="1:11" ht="15" customHeight="1">
      <c r="A1065" s="100"/>
      <c r="K1065" s="100"/>
    </row>
    <row r="1066" spans="1:11" ht="15" customHeight="1">
      <c r="A1066" s="100"/>
      <c r="K1066" s="100"/>
    </row>
    <row r="1067" spans="1:11" ht="15" customHeight="1">
      <c r="A1067" s="100"/>
      <c r="K1067" s="100"/>
    </row>
    <row r="1068" spans="1:11" ht="15" customHeight="1">
      <c r="A1068" s="100"/>
      <c r="K1068" s="100"/>
    </row>
    <row r="1069" spans="1:11" ht="15" customHeight="1">
      <c r="A1069" s="100"/>
      <c r="K1069" s="100"/>
    </row>
    <row r="1070" spans="1:11" ht="15" customHeight="1">
      <c r="A1070" s="100"/>
      <c r="K1070" s="100"/>
    </row>
    <row r="1071" spans="1:11" ht="15" customHeight="1">
      <c r="A1071" s="100"/>
      <c r="K1071" s="100"/>
    </row>
    <row r="1072" spans="1:11" ht="15" customHeight="1">
      <c r="A1072" s="100"/>
      <c r="K1072" s="100"/>
    </row>
    <row r="1073" spans="1:11" ht="15" customHeight="1">
      <c r="A1073" s="100"/>
      <c r="K1073" s="100"/>
    </row>
    <row r="1074" spans="1:11" ht="15" customHeight="1">
      <c r="A1074" s="100"/>
      <c r="K1074" s="100"/>
    </row>
    <row r="1075" spans="1:11" ht="15" customHeight="1">
      <c r="A1075" s="100"/>
      <c r="K1075" s="100"/>
    </row>
    <row r="1076" spans="1:11" ht="15" customHeight="1">
      <c r="A1076" s="100"/>
      <c r="K1076" s="100"/>
    </row>
    <row r="1077" spans="1:11" ht="15" customHeight="1">
      <c r="A1077" s="100"/>
      <c r="K1077" s="100"/>
    </row>
    <row r="1078" spans="1:11" ht="15" customHeight="1">
      <c r="A1078" s="100"/>
      <c r="K1078" s="100"/>
    </row>
    <row r="1079" spans="1:11" ht="15" customHeight="1">
      <c r="A1079" s="100"/>
      <c r="K1079" s="100"/>
    </row>
    <row r="1080" spans="1:11" ht="15" customHeight="1">
      <c r="A1080" s="100"/>
      <c r="K1080" s="100"/>
    </row>
    <row r="1081" spans="1:11" ht="15" customHeight="1">
      <c r="A1081" s="100"/>
      <c r="K1081" s="100"/>
    </row>
    <row r="1082" spans="1:11" ht="15" customHeight="1">
      <c r="A1082" s="100"/>
      <c r="K1082" s="100"/>
    </row>
    <row r="1083" spans="1:11" ht="15" customHeight="1">
      <c r="A1083" s="100"/>
      <c r="K1083" s="100"/>
    </row>
    <row r="1084" spans="1:11" ht="15" customHeight="1">
      <c r="A1084" s="100"/>
      <c r="K1084" s="100"/>
    </row>
    <row r="1085" spans="1:11" ht="15" customHeight="1">
      <c r="A1085" s="100"/>
      <c r="K1085" s="100"/>
    </row>
    <row r="1086" spans="1:11" ht="15" customHeight="1">
      <c r="A1086" s="100"/>
      <c r="K1086" s="100"/>
    </row>
    <row r="1087" spans="1:11" ht="15" customHeight="1">
      <c r="A1087" s="100"/>
      <c r="K1087" s="100"/>
    </row>
    <row r="1088" spans="1:11" ht="15" customHeight="1">
      <c r="A1088" s="100"/>
      <c r="K1088" s="100"/>
    </row>
    <row r="1089" spans="1:11" ht="15" customHeight="1">
      <c r="A1089" s="100"/>
      <c r="K1089" s="100"/>
    </row>
    <row r="1090" spans="1:11" ht="15" customHeight="1">
      <c r="A1090" s="100"/>
      <c r="K1090" s="100"/>
    </row>
    <row r="1091" spans="1:11" ht="15" customHeight="1">
      <c r="A1091" s="100"/>
      <c r="K1091" s="100"/>
    </row>
    <row r="1092" spans="1:11" ht="15" customHeight="1">
      <c r="A1092" s="100"/>
      <c r="K1092" s="100"/>
    </row>
    <row r="1093" spans="1:11" ht="15" customHeight="1">
      <c r="A1093" s="100"/>
      <c r="K1093" s="100"/>
    </row>
    <row r="1094" spans="1:11" ht="15" customHeight="1">
      <c r="A1094" s="100"/>
      <c r="K1094" s="100"/>
    </row>
    <row r="1095" spans="1:11" ht="15" customHeight="1">
      <c r="A1095" s="100"/>
      <c r="K1095" s="100"/>
    </row>
    <row r="1096" spans="1:11" ht="15" customHeight="1">
      <c r="A1096" s="100"/>
      <c r="K1096" s="100"/>
    </row>
    <row r="1097" spans="1:11" ht="15" customHeight="1">
      <c r="A1097" s="100"/>
      <c r="K1097" s="100"/>
    </row>
    <row r="1098" spans="1:11" ht="15" customHeight="1">
      <c r="A1098" s="100"/>
      <c r="K1098" s="100"/>
    </row>
    <row r="1099" spans="1:11" ht="15" customHeight="1">
      <c r="A1099" s="100"/>
      <c r="K1099" s="100"/>
    </row>
    <row r="1100" spans="1:11" ht="15" customHeight="1">
      <c r="A1100" s="100"/>
      <c r="K1100" s="100"/>
    </row>
    <row r="1101" spans="1:11" ht="15" customHeight="1">
      <c r="A1101" s="100"/>
      <c r="K1101" s="100"/>
    </row>
    <row r="1102" spans="1:11" ht="15" customHeight="1">
      <c r="A1102" s="100"/>
      <c r="K1102" s="100"/>
    </row>
    <row r="1103" spans="1:11" ht="15" customHeight="1">
      <c r="A1103" s="100"/>
      <c r="K1103" s="100"/>
    </row>
    <row r="1104" spans="1:11" ht="15" customHeight="1">
      <c r="A1104" s="100"/>
      <c r="K1104" s="100"/>
    </row>
    <row r="1105" spans="1:11" ht="15" customHeight="1">
      <c r="A1105" s="100"/>
      <c r="K1105" s="100"/>
    </row>
    <row r="1106" spans="1:11" ht="15" customHeight="1">
      <c r="A1106" s="100"/>
      <c r="K1106" s="100"/>
    </row>
    <row r="1107" spans="1:11" ht="15" customHeight="1">
      <c r="A1107" s="100"/>
      <c r="K1107" s="100"/>
    </row>
    <row r="1108" spans="1:11" ht="15" customHeight="1">
      <c r="A1108" s="100"/>
      <c r="K1108" s="100"/>
    </row>
    <row r="1109" spans="1:11" ht="15" customHeight="1">
      <c r="A1109" s="100"/>
      <c r="K1109" s="100"/>
    </row>
    <row r="1110" spans="1:11" ht="15" customHeight="1">
      <c r="A1110" s="100"/>
      <c r="K1110" s="100"/>
    </row>
    <row r="1111" spans="1:11" ht="15" customHeight="1">
      <c r="A1111" s="100"/>
      <c r="K1111" s="100"/>
    </row>
    <row r="1112" spans="1:11" ht="15" customHeight="1">
      <c r="A1112" s="100"/>
      <c r="K1112" s="100"/>
    </row>
    <row r="1113" spans="1:11" ht="15" customHeight="1">
      <c r="A1113" s="100"/>
      <c r="K1113" s="100"/>
    </row>
    <row r="1114" spans="1:11" ht="15" customHeight="1">
      <c r="A1114" s="100"/>
      <c r="K1114" s="100"/>
    </row>
    <row r="1115" spans="1:11" ht="15" customHeight="1">
      <c r="A1115" s="100"/>
      <c r="K1115" s="100"/>
    </row>
    <row r="1116" spans="1:11" ht="15" customHeight="1">
      <c r="A1116" s="100"/>
      <c r="K1116" s="100"/>
    </row>
    <row r="1117" spans="1:11" ht="15" customHeight="1">
      <c r="A1117" s="100"/>
      <c r="K1117" s="100"/>
    </row>
    <row r="1118" spans="1:11" ht="15" customHeight="1">
      <c r="A1118" s="100"/>
      <c r="K1118" s="100"/>
    </row>
    <row r="1119" spans="1:11" ht="15" customHeight="1">
      <c r="A1119" s="100"/>
      <c r="K1119" s="100"/>
    </row>
    <row r="1120" spans="1:11" ht="15" customHeight="1">
      <c r="A1120" s="100"/>
      <c r="K1120" s="100"/>
    </row>
    <row r="1121" spans="1:11" ht="15" customHeight="1">
      <c r="A1121" s="100"/>
      <c r="K1121" s="100"/>
    </row>
    <row r="1122" spans="1:11" ht="15" customHeight="1">
      <c r="A1122" s="100"/>
      <c r="K1122" s="100"/>
    </row>
    <row r="1123" spans="1:11" ht="15" customHeight="1">
      <c r="A1123" s="100"/>
      <c r="K1123" s="100"/>
    </row>
    <row r="1124" spans="1:11" ht="15" customHeight="1">
      <c r="A1124" s="100"/>
      <c r="K1124" s="100"/>
    </row>
    <row r="1125" spans="1:11" ht="15" customHeight="1">
      <c r="A1125" s="100"/>
      <c r="K1125" s="100"/>
    </row>
    <row r="1126" spans="1:11" ht="15" customHeight="1">
      <c r="A1126" s="100"/>
      <c r="K1126" s="100"/>
    </row>
    <row r="1127" spans="1:11" ht="15" customHeight="1">
      <c r="A1127" s="100"/>
      <c r="K1127" s="100"/>
    </row>
    <row r="1128" spans="1:11" ht="15" customHeight="1">
      <c r="A1128" s="100"/>
      <c r="K1128" s="100"/>
    </row>
    <row r="1129" spans="1:11" ht="15" customHeight="1">
      <c r="A1129" s="100"/>
      <c r="K1129" s="100"/>
    </row>
    <row r="1130" spans="1:11" ht="15" customHeight="1">
      <c r="A1130" s="100"/>
      <c r="K1130" s="100"/>
    </row>
    <row r="1131" spans="1:11" ht="15" customHeight="1">
      <c r="A1131" s="100"/>
      <c r="K1131" s="100"/>
    </row>
    <row r="1132" spans="1:11" ht="15" customHeight="1">
      <c r="A1132" s="100"/>
      <c r="K1132" s="100"/>
    </row>
    <row r="1133" spans="1:11" ht="15" customHeight="1">
      <c r="A1133" s="100"/>
      <c r="K1133" s="100"/>
    </row>
    <row r="1134" spans="1:11" ht="15" customHeight="1">
      <c r="A1134" s="100"/>
      <c r="K1134" s="100"/>
    </row>
    <row r="1135" spans="1:11" ht="15" customHeight="1">
      <c r="A1135" s="100"/>
      <c r="K1135" s="100"/>
    </row>
    <row r="1136" spans="1:11" ht="15" customHeight="1">
      <c r="A1136" s="100"/>
      <c r="K1136" s="100"/>
    </row>
    <row r="1137" spans="1:11" ht="15" customHeight="1">
      <c r="A1137" s="100"/>
      <c r="K1137" s="100"/>
    </row>
    <row r="1138" spans="1:11" ht="15" customHeight="1">
      <c r="A1138" s="100"/>
      <c r="K1138" s="100"/>
    </row>
    <row r="1139" spans="1:11" ht="15" customHeight="1">
      <c r="A1139" s="100"/>
      <c r="K1139" s="100"/>
    </row>
    <row r="1140" spans="1:11" ht="15" customHeight="1">
      <c r="A1140" s="100"/>
      <c r="K1140" s="100"/>
    </row>
    <row r="1141" spans="1:11" ht="15" customHeight="1">
      <c r="A1141" s="100"/>
      <c r="K1141" s="100"/>
    </row>
    <row r="1142" spans="1:11" ht="15" customHeight="1">
      <c r="A1142" s="100"/>
      <c r="K1142" s="100"/>
    </row>
    <row r="1143" spans="1:11" ht="15" customHeight="1">
      <c r="A1143" s="100"/>
      <c r="K1143" s="100"/>
    </row>
    <row r="1144" spans="1:11" ht="15" customHeight="1">
      <c r="A1144" s="100"/>
      <c r="K1144" s="100"/>
    </row>
    <row r="1145" spans="1:11" ht="15" customHeight="1">
      <c r="A1145" s="100"/>
      <c r="K1145" s="100"/>
    </row>
    <row r="1146" spans="1:11" ht="15" customHeight="1">
      <c r="A1146" s="100"/>
      <c r="K1146" s="100"/>
    </row>
    <row r="1147" spans="1:11" ht="15" customHeight="1">
      <c r="A1147" s="100"/>
      <c r="K1147" s="100"/>
    </row>
    <row r="1148" spans="1:11" ht="15" customHeight="1">
      <c r="A1148" s="100"/>
      <c r="K1148" s="100"/>
    </row>
    <row r="1149" spans="1:11" ht="15" customHeight="1">
      <c r="A1149" s="100"/>
      <c r="K1149" s="100"/>
    </row>
    <row r="1150" spans="1:11" ht="15" customHeight="1">
      <c r="A1150" s="100"/>
      <c r="K1150" s="100"/>
    </row>
    <row r="1151" spans="1:11" ht="15" customHeight="1">
      <c r="A1151" s="100"/>
      <c r="K1151" s="100"/>
    </row>
    <row r="1152" spans="1:11" ht="15" customHeight="1">
      <c r="A1152" s="100"/>
      <c r="K1152" s="100"/>
    </row>
    <row r="1153" spans="1:11" ht="15" customHeight="1">
      <c r="A1153" s="100"/>
      <c r="K1153" s="100"/>
    </row>
    <row r="1154" spans="1:11" ht="15" customHeight="1">
      <c r="A1154" s="100"/>
      <c r="K1154" s="100"/>
    </row>
    <row r="1155" spans="1:11" ht="15" customHeight="1">
      <c r="A1155" s="100"/>
      <c r="K1155" s="100"/>
    </row>
    <row r="1156" spans="1:11" ht="15" customHeight="1">
      <c r="A1156" s="100"/>
      <c r="K1156" s="100"/>
    </row>
    <row r="1157" spans="1:11" ht="15" customHeight="1">
      <c r="A1157" s="100"/>
      <c r="K1157" s="100"/>
    </row>
    <row r="1158" spans="1:11" ht="15" customHeight="1">
      <c r="A1158" s="100"/>
      <c r="K1158" s="100"/>
    </row>
    <row r="1159" spans="1:11" ht="15" customHeight="1">
      <c r="A1159" s="100"/>
      <c r="K1159" s="100"/>
    </row>
    <row r="1160" spans="1:11" ht="15" customHeight="1">
      <c r="A1160" s="100"/>
      <c r="K1160" s="100"/>
    </row>
    <row r="1161" spans="1:11" ht="15" customHeight="1">
      <c r="A1161" s="100"/>
      <c r="K1161" s="100"/>
    </row>
    <row r="1162" spans="1:11" ht="15" customHeight="1">
      <c r="A1162" s="100"/>
      <c r="K1162" s="100"/>
    </row>
    <row r="1163" spans="1:11" ht="15" customHeight="1">
      <c r="A1163" s="100"/>
      <c r="K1163" s="100"/>
    </row>
    <row r="1164" spans="1:11" ht="15" customHeight="1">
      <c r="A1164" s="100"/>
      <c r="K1164" s="100"/>
    </row>
    <row r="1165" spans="1:11" ht="15" customHeight="1">
      <c r="A1165" s="100"/>
      <c r="K1165" s="100"/>
    </row>
    <row r="1166" spans="1:11" ht="15" customHeight="1">
      <c r="A1166" s="100"/>
      <c r="K1166" s="100"/>
    </row>
    <row r="1167" spans="1:11" ht="15" customHeight="1">
      <c r="A1167" s="100"/>
      <c r="K1167" s="100"/>
    </row>
    <row r="1168" spans="1:11" ht="15" customHeight="1">
      <c r="A1168" s="100"/>
      <c r="K1168" s="100"/>
    </row>
    <row r="1169" spans="1:11" ht="15" customHeight="1">
      <c r="A1169" s="100"/>
      <c r="K1169" s="100"/>
    </row>
    <row r="1170" spans="1:11" ht="15" customHeight="1">
      <c r="A1170" s="100"/>
      <c r="K1170" s="100"/>
    </row>
    <row r="1171" spans="1:11" ht="15" customHeight="1">
      <c r="A1171" s="100"/>
      <c r="K1171" s="100"/>
    </row>
    <row r="1172" spans="1:11" ht="15" customHeight="1">
      <c r="A1172" s="100"/>
      <c r="K1172" s="100"/>
    </row>
    <row r="1173" spans="1:11" ht="15" customHeight="1">
      <c r="A1173" s="100"/>
      <c r="K1173" s="100"/>
    </row>
    <row r="1174" spans="1:11" ht="15" customHeight="1">
      <c r="A1174" s="100"/>
      <c r="K1174" s="100"/>
    </row>
    <row r="1175" spans="1:11" ht="15" customHeight="1">
      <c r="A1175" s="100"/>
      <c r="K1175" s="100"/>
    </row>
    <row r="1176" spans="1:11" ht="15" customHeight="1">
      <c r="A1176" s="100"/>
      <c r="K1176" s="100"/>
    </row>
    <row r="1177" spans="1:11" ht="15" customHeight="1">
      <c r="A1177" s="100"/>
      <c r="K1177" s="100"/>
    </row>
    <row r="1178" spans="1:11" ht="15" customHeight="1">
      <c r="A1178" s="100"/>
      <c r="K1178" s="100"/>
    </row>
    <row r="1179" spans="1:11" ht="15" customHeight="1">
      <c r="A1179" s="100"/>
      <c r="K1179" s="100"/>
    </row>
    <row r="1180" spans="1:11" ht="15" customHeight="1">
      <c r="A1180" s="100"/>
      <c r="K1180" s="100"/>
    </row>
    <row r="1181" spans="1:11" ht="15" customHeight="1">
      <c r="A1181" s="100"/>
      <c r="K1181" s="100"/>
    </row>
    <row r="1182" spans="1:11" ht="15" customHeight="1">
      <c r="A1182" s="100"/>
      <c r="K1182" s="100"/>
    </row>
    <row r="1183" spans="1:11" ht="15" customHeight="1">
      <c r="A1183" s="100"/>
      <c r="K1183" s="100"/>
    </row>
    <row r="1184" spans="1:11" ht="15" customHeight="1">
      <c r="A1184" s="100"/>
      <c r="K1184" s="100"/>
    </row>
    <row r="1185" spans="1:11" ht="15" customHeight="1">
      <c r="A1185" s="100"/>
      <c r="K1185" s="100"/>
    </row>
    <row r="1186" spans="1:11" ht="15" customHeight="1">
      <c r="A1186" s="100"/>
      <c r="K1186" s="100"/>
    </row>
    <row r="1187" spans="1:11" ht="15" customHeight="1">
      <c r="A1187" s="100"/>
      <c r="K1187" s="100"/>
    </row>
    <row r="1188" spans="1:11" ht="15" customHeight="1">
      <c r="A1188" s="100"/>
      <c r="K1188" s="100"/>
    </row>
    <row r="1189" spans="1:11" ht="15" customHeight="1">
      <c r="A1189" s="100"/>
      <c r="K1189" s="100"/>
    </row>
    <row r="1190" spans="1:11" ht="15" customHeight="1">
      <c r="A1190" s="100"/>
      <c r="K1190" s="100"/>
    </row>
    <row r="1191" spans="1:11" ht="15" customHeight="1">
      <c r="A1191" s="100"/>
      <c r="K1191" s="100"/>
    </row>
    <row r="1192" spans="1:11" ht="15" customHeight="1">
      <c r="A1192" s="100"/>
      <c r="K1192" s="100"/>
    </row>
    <row r="1193" spans="1:11" ht="15" customHeight="1">
      <c r="A1193" s="100"/>
      <c r="K1193" s="100"/>
    </row>
    <row r="1194" spans="1:11" ht="15" customHeight="1">
      <c r="A1194" s="100"/>
      <c r="K1194" s="100"/>
    </row>
    <row r="1195" spans="1:11" ht="15" customHeight="1">
      <c r="A1195" s="100"/>
      <c r="K1195" s="100"/>
    </row>
    <row r="1196" spans="1:11" ht="15" customHeight="1">
      <c r="A1196" s="100"/>
      <c r="K1196" s="100"/>
    </row>
    <row r="1197" spans="1:11" ht="15" customHeight="1">
      <c r="A1197" s="100"/>
      <c r="K1197" s="100"/>
    </row>
    <row r="1198" spans="1:11" ht="15" customHeight="1">
      <c r="A1198" s="100"/>
    </row>
    <row r="1199" spans="1:11" ht="15" customHeight="1">
      <c r="A1199" s="100"/>
    </row>
    <row r="1200" spans="1:11" ht="15" customHeight="1">
      <c r="A1200" s="100"/>
    </row>
    <row r="1201" spans="1:1" ht="15" customHeight="1">
      <c r="A1201" s="100"/>
    </row>
    <row r="1202" spans="1:1" ht="15" customHeight="1">
      <c r="A1202" s="100"/>
    </row>
  </sheetData>
  <sheetProtection algorithmName="SHA-512" hashValue="nUeoJxXnvZd8JatQH+zlNrEsx1qiD7oKYyc29p0UZwMxOyVSDeECcCuLs720YMgP9BnaPL/pnMmNr26UMGSoIg==" saltValue="HpWKZ2+RDPyuNu0z6/rDqg==" spinCount="100000" sheet="1" objects="1" scenarios="1"/>
  <mergeCells count="38">
    <mergeCell ref="D3:J3"/>
    <mergeCell ref="M76:N76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36:I36"/>
    <mergeCell ref="A38:K38"/>
    <mergeCell ref="A41:K41"/>
    <mergeCell ref="F42:H42"/>
    <mergeCell ref="H31:I31"/>
    <mergeCell ref="H32:I32"/>
    <mergeCell ref="H33:I33"/>
    <mergeCell ref="H34:I34"/>
    <mergeCell ref="H35:I35"/>
    <mergeCell ref="F43:H43"/>
    <mergeCell ref="F44:H44"/>
    <mergeCell ref="F45:H45"/>
    <mergeCell ref="A47:K47"/>
    <mergeCell ref="A51:K51"/>
    <mergeCell ref="M62:W62"/>
    <mergeCell ref="A57:K57"/>
    <mergeCell ref="A68:J68"/>
    <mergeCell ref="A71:J71"/>
    <mergeCell ref="A73:J73"/>
  </mergeCells>
  <phoneticPr fontId="2" type="noConversion"/>
  <printOptions horizontalCentered="1" verticalCentered="1"/>
  <pageMargins left="0.45" right="0.45" top="0.1" bottom="0.02" header="0.5" footer="0.5"/>
  <pageSetup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Z41"/>
  <sheetViews>
    <sheetView showGridLines="0" showZeros="0" workbookViewId="0">
      <selection activeCell="M12" sqref="M12"/>
    </sheetView>
  </sheetViews>
  <sheetFormatPr defaultColWidth="8" defaultRowHeight="12"/>
  <cols>
    <col min="1" max="2" width="10.7109375" style="41" customWidth="1"/>
    <col min="3" max="3" width="5.7109375" style="41" customWidth="1"/>
    <col min="4" max="5" width="10.7109375" style="41" customWidth="1"/>
    <col min="6" max="6" width="5.7109375" style="41" customWidth="1"/>
    <col min="7" max="8" width="10.7109375" style="41" customWidth="1"/>
    <col min="9" max="9" width="5.7109375" style="41" customWidth="1"/>
    <col min="10" max="11" width="10.7109375" style="41" customWidth="1"/>
    <col min="12" max="12" width="5.7109375" style="41" customWidth="1"/>
    <col min="13" max="14" width="10.7109375" style="41" customWidth="1"/>
    <col min="15" max="15" width="5.7109375" style="41" customWidth="1"/>
    <col min="16" max="17" width="10.7109375" style="41" customWidth="1"/>
    <col min="18" max="19" width="9.28515625" style="41" customWidth="1"/>
    <col min="20" max="20" width="4.140625" style="41" customWidth="1"/>
    <col min="21" max="22" width="9.28515625" style="41" customWidth="1"/>
    <col min="23" max="265" width="8" style="41"/>
    <col min="266" max="267" width="9.28515625" style="41" customWidth="1"/>
    <col min="268" max="268" width="4.140625" style="41" customWidth="1"/>
    <col min="269" max="270" width="9.28515625" style="41" customWidth="1"/>
    <col min="271" max="271" width="4.140625" style="41" customWidth="1"/>
    <col min="272" max="275" width="9.28515625" style="41" customWidth="1"/>
    <col min="276" max="276" width="4.140625" style="41" customWidth="1"/>
    <col min="277" max="278" width="9.28515625" style="41" customWidth="1"/>
    <col min="279" max="521" width="8" style="41"/>
    <col min="522" max="523" width="9.28515625" style="41" customWidth="1"/>
    <col min="524" max="524" width="4.140625" style="41" customWidth="1"/>
    <col min="525" max="526" width="9.28515625" style="41" customWidth="1"/>
    <col min="527" max="527" width="4.140625" style="41" customWidth="1"/>
    <col min="528" max="531" width="9.28515625" style="41" customWidth="1"/>
    <col min="532" max="532" width="4.140625" style="41" customWidth="1"/>
    <col min="533" max="534" width="9.28515625" style="41" customWidth="1"/>
    <col min="535" max="777" width="8" style="41"/>
    <col min="778" max="779" width="9.28515625" style="41" customWidth="1"/>
    <col min="780" max="780" width="4.140625" style="41" customWidth="1"/>
    <col min="781" max="782" width="9.28515625" style="41" customWidth="1"/>
    <col min="783" max="783" width="4.140625" style="41" customWidth="1"/>
    <col min="784" max="787" width="9.28515625" style="41" customWidth="1"/>
    <col min="788" max="788" width="4.140625" style="41" customWidth="1"/>
    <col min="789" max="790" width="9.28515625" style="41" customWidth="1"/>
    <col min="791" max="1033" width="8" style="41"/>
    <col min="1034" max="1035" width="9.28515625" style="41" customWidth="1"/>
    <col min="1036" max="1036" width="4.140625" style="41" customWidth="1"/>
    <col min="1037" max="1038" width="9.28515625" style="41" customWidth="1"/>
    <col min="1039" max="1039" width="4.140625" style="41" customWidth="1"/>
    <col min="1040" max="1043" width="9.28515625" style="41" customWidth="1"/>
    <col min="1044" max="1044" width="4.140625" style="41" customWidth="1"/>
    <col min="1045" max="1046" width="9.28515625" style="41" customWidth="1"/>
    <col min="1047" max="1289" width="8" style="41"/>
    <col min="1290" max="1291" width="9.28515625" style="41" customWidth="1"/>
    <col min="1292" max="1292" width="4.140625" style="41" customWidth="1"/>
    <col min="1293" max="1294" width="9.28515625" style="41" customWidth="1"/>
    <col min="1295" max="1295" width="4.140625" style="41" customWidth="1"/>
    <col min="1296" max="1299" width="9.28515625" style="41" customWidth="1"/>
    <col min="1300" max="1300" width="4.140625" style="41" customWidth="1"/>
    <col min="1301" max="1302" width="9.28515625" style="41" customWidth="1"/>
    <col min="1303" max="1545" width="8" style="41"/>
    <col min="1546" max="1547" width="9.28515625" style="41" customWidth="1"/>
    <col min="1548" max="1548" width="4.140625" style="41" customWidth="1"/>
    <col min="1549" max="1550" width="9.28515625" style="41" customWidth="1"/>
    <col min="1551" max="1551" width="4.140625" style="41" customWidth="1"/>
    <col min="1552" max="1555" width="9.28515625" style="41" customWidth="1"/>
    <col min="1556" max="1556" width="4.140625" style="41" customWidth="1"/>
    <col min="1557" max="1558" width="9.28515625" style="41" customWidth="1"/>
    <col min="1559" max="1801" width="8" style="41"/>
    <col min="1802" max="1803" width="9.28515625" style="41" customWidth="1"/>
    <col min="1804" max="1804" width="4.140625" style="41" customWidth="1"/>
    <col min="1805" max="1806" width="9.28515625" style="41" customWidth="1"/>
    <col min="1807" max="1807" width="4.140625" style="41" customWidth="1"/>
    <col min="1808" max="1811" width="9.28515625" style="41" customWidth="1"/>
    <col min="1812" max="1812" width="4.140625" style="41" customWidth="1"/>
    <col min="1813" max="1814" width="9.28515625" style="41" customWidth="1"/>
    <col min="1815" max="2057" width="8" style="41"/>
    <col min="2058" max="2059" width="9.28515625" style="41" customWidth="1"/>
    <col min="2060" max="2060" width="4.140625" style="41" customWidth="1"/>
    <col min="2061" max="2062" width="9.28515625" style="41" customWidth="1"/>
    <col min="2063" max="2063" width="4.140625" style="41" customWidth="1"/>
    <col min="2064" max="2067" width="9.28515625" style="41" customWidth="1"/>
    <col min="2068" max="2068" width="4.140625" style="41" customWidth="1"/>
    <col min="2069" max="2070" width="9.28515625" style="41" customWidth="1"/>
    <col min="2071" max="2313" width="8" style="41"/>
    <col min="2314" max="2315" width="9.28515625" style="41" customWidth="1"/>
    <col min="2316" max="2316" width="4.140625" style="41" customWidth="1"/>
    <col min="2317" max="2318" width="9.28515625" style="41" customWidth="1"/>
    <col min="2319" max="2319" width="4.140625" style="41" customWidth="1"/>
    <col min="2320" max="2323" width="9.28515625" style="41" customWidth="1"/>
    <col min="2324" max="2324" width="4.140625" style="41" customWidth="1"/>
    <col min="2325" max="2326" width="9.28515625" style="41" customWidth="1"/>
    <col min="2327" max="2569" width="8" style="41"/>
    <col min="2570" max="2571" width="9.28515625" style="41" customWidth="1"/>
    <col min="2572" max="2572" width="4.140625" style="41" customWidth="1"/>
    <col min="2573" max="2574" width="9.28515625" style="41" customWidth="1"/>
    <col min="2575" max="2575" width="4.140625" style="41" customWidth="1"/>
    <col min="2576" max="2579" width="9.28515625" style="41" customWidth="1"/>
    <col min="2580" max="2580" width="4.140625" style="41" customWidth="1"/>
    <col min="2581" max="2582" width="9.28515625" style="41" customWidth="1"/>
    <col min="2583" max="2825" width="8" style="41"/>
    <col min="2826" max="2827" width="9.28515625" style="41" customWidth="1"/>
    <col min="2828" max="2828" width="4.140625" style="41" customWidth="1"/>
    <col min="2829" max="2830" width="9.28515625" style="41" customWidth="1"/>
    <col min="2831" max="2831" width="4.140625" style="41" customWidth="1"/>
    <col min="2832" max="2835" width="9.28515625" style="41" customWidth="1"/>
    <col min="2836" max="2836" width="4.140625" style="41" customWidth="1"/>
    <col min="2837" max="2838" width="9.28515625" style="41" customWidth="1"/>
    <col min="2839" max="3081" width="8" style="41"/>
    <col min="3082" max="3083" width="9.28515625" style="41" customWidth="1"/>
    <col min="3084" max="3084" width="4.140625" style="41" customWidth="1"/>
    <col min="3085" max="3086" width="9.28515625" style="41" customWidth="1"/>
    <col min="3087" max="3087" width="4.140625" style="41" customWidth="1"/>
    <col min="3088" max="3091" width="9.28515625" style="41" customWidth="1"/>
    <col min="3092" max="3092" width="4.140625" style="41" customWidth="1"/>
    <col min="3093" max="3094" width="9.28515625" style="41" customWidth="1"/>
    <col min="3095" max="3337" width="8" style="41"/>
    <col min="3338" max="3339" width="9.28515625" style="41" customWidth="1"/>
    <col min="3340" max="3340" width="4.140625" style="41" customWidth="1"/>
    <col min="3341" max="3342" width="9.28515625" style="41" customWidth="1"/>
    <col min="3343" max="3343" width="4.140625" style="41" customWidth="1"/>
    <col min="3344" max="3347" width="9.28515625" style="41" customWidth="1"/>
    <col min="3348" max="3348" width="4.140625" style="41" customWidth="1"/>
    <col min="3349" max="3350" width="9.28515625" style="41" customWidth="1"/>
    <col min="3351" max="3593" width="8" style="41"/>
    <col min="3594" max="3595" width="9.28515625" style="41" customWidth="1"/>
    <col min="3596" max="3596" width="4.140625" style="41" customWidth="1"/>
    <col min="3597" max="3598" width="9.28515625" style="41" customWidth="1"/>
    <col min="3599" max="3599" width="4.140625" style="41" customWidth="1"/>
    <col min="3600" max="3603" width="9.28515625" style="41" customWidth="1"/>
    <col min="3604" max="3604" width="4.140625" style="41" customWidth="1"/>
    <col min="3605" max="3606" width="9.28515625" style="41" customWidth="1"/>
    <col min="3607" max="3849" width="8" style="41"/>
    <col min="3850" max="3851" width="9.28515625" style="41" customWidth="1"/>
    <col min="3852" max="3852" width="4.140625" style="41" customWidth="1"/>
    <col min="3853" max="3854" width="9.28515625" style="41" customWidth="1"/>
    <col min="3855" max="3855" width="4.140625" style="41" customWidth="1"/>
    <col min="3856" max="3859" width="9.28515625" style="41" customWidth="1"/>
    <col min="3860" max="3860" width="4.140625" style="41" customWidth="1"/>
    <col min="3861" max="3862" width="9.28515625" style="41" customWidth="1"/>
    <col min="3863" max="4105" width="8" style="41"/>
    <col min="4106" max="4107" width="9.28515625" style="41" customWidth="1"/>
    <col min="4108" max="4108" width="4.140625" style="41" customWidth="1"/>
    <col min="4109" max="4110" width="9.28515625" style="41" customWidth="1"/>
    <col min="4111" max="4111" width="4.140625" style="41" customWidth="1"/>
    <col min="4112" max="4115" width="9.28515625" style="41" customWidth="1"/>
    <col min="4116" max="4116" width="4.140625" style="41" customWidth="1"/>
    <col min="4117" max="4118" width="9.28515625" style="41" customWidth="1"/>
    <col min="4119" max="4361" width="8" style="41"/>
    <col min="4362" max="4363" width="9.28515625" style="41" customWidth="1"/>
    <col min="4364" max="4364" width="4.140625" style="41" customWidth="1"/>
    <col min="4365" max="4366" width="9.28515625" style="41" customWidth="1"/>
    <col min="4367" max="4367" width="4.140625" style="41" customWidth="1"/>
    <col min="4368" max="4371" width="9.28515625" style="41" customWidth="1"/>
    <col min="4372" max="4372" width="4.140625" style="41" customWidth="1"/>
    <col min="4373" max="4374" width="9.28515625" style="41" customWidth="1"/>
    <col min="4375" max="4617" width="8" style="41"/>
    <col min="4618" max="4619" width="9.28515625" style="41" customWidth="1"/>
    <col min="4620" max="4620" width="4.140625" style="41" customWidth="1"/>
    <col min="4621" max="4622" width="9.28515625" style="41" customWidth="1"/>
    <col min="4623" max="4623" width="4.140625" style="41" customWidth="1"/>
    <col min="4624" max="4627" width="9.28515625" style="41" customWidth="1"/>
    <col min="4628" max="4628" width="4.140625" style="41" customWidth="1"/>
    <col min="4629" max="4630" width="9.28515625" style="41" customWidth="1"/>
    <col min="4631" max="4873" width="8" style="41"/>
    <col min="4874" max="4875" width="9.28515625" style="41" customWidth="1"/>
    <col min="4876" max="4876" width="4.140625" style="41" customWidth="1"/>
    <col min="4877" max="4878" width="9.28515625" style="41" customWidth="1"/>
    <col min="4879" max="4879" width="4.140625" style="41" customWidth="1"/>
    <col min="4880" max="4883" width="9.28515625" style="41" customWidth="1"/>
    <col min="4884" max="4884" width="4.140625" style="41" customWidth="1"/>
    <col min="4885" max="4886" width="9.28515625" style="41" customWidth="1"/>
    <col min="4887" max="5129" width="8" style="41"/>
    <col min="5130" max="5131" width="9.28515625" style="41" customWidth="1"/>
    <col min="5132" max="5132" width="4.140625" style="41" customWidth="1"/>
    <col min="5133" max="5134" width="9.28515625" style="41" customWidth="1"/>
    <col min="5135" max="5135" width="4.140625" style="41" customWidth="1"/>
    <col min="5136" max="5139" width="9.28515625" style="41" customWidth="1"/>
    <col min="5140" max="5140" width="4.140625" style="41" customWidth="1"/>
    <col min="5141" max="5142" width="9.28515625" style="41" customWidth="1"/>
    <col min="5143" max="5385" width="8" style="41"/>
    <col min="5386" max="5387" width="9.28515625" style="41" customWidth="1"/>
    <col min="5388" max="5388" width="4.140625" style="41" customWidth="1"/>
    <col min="5389" max="5390" width="9.28515625" style="41" customWidth="1"/>
    <col min="5391" max="5391" width="4.140625" style="41" customWidth="1"/>
    <col min="5392" max="5395" width="9.28515625" style="41" customWidth="1"/>
    <col min="5396" max="5396" width="4.140625" style="41" customWidth="1"/>
    <col min="5397" max="5398" width="9.28515625" style="41" customWidth="1"/>
    <col min="5399" max="5641" width="8" style="41"/>
    <col min="5642" max="5643" width="9.28515625" style="41" customWidth="1"/>
    <col min="5644" max="5644" width="4.140625" style="41" customWidth="1"/>
    <col min="5645" max="5646" width="9.28515625" style="41" customWidth="1"/>
    <col min="5647" max="5647" width="4.140625" style="41" customWidth="1"/>
    <col min="5648" max="5651" width="9.28515625" style="41" customWidth="1"/>
    <col min="5652" max="5652" width="4.140625" style="41" customWidth="1"/>
    <col min="5653" max="5654" width="9.28515625" style="41" customWidth="1"/>
    <col min="5655" max="5897" width="8" style="41"/>
    <col min="5898" max="5899" width="9.28515625" style="41" customWidth="1"/>
    <col min="5900" max="5900" width="4.140625" style="41" customWidth="1"/>
    <col min="5901" max="5902" width="9.28515625" style="41" customWidth="1"/>
    <col min="5903" max="5903" width="4.140625" style="41" customWidth="1"/>
    <col min="5904" max="5907" width="9.28515625" style="41" customWidth="1"/>
    <col min="5908" max="5908" width="4.140625" style="41" customWidth="1"/>
    <col min="5909" max="5910" width="9.28515625" style="41" customWidth="1"/>
    <col min="5911" max="6153" width="8" style="41"/>
    <col min="6154" max="6155" width="9.28515625" style="41" customWidth="1"/>
    <col min="6156" max="6156" width="4.140625" style="41" customWidth="1"/>
    <col min="6157" max="6158" width="9.28515625" style="41" customWidth="1"/>
    <col min="6159" max="6159" width="4.140625" style="41" customWidth="1"/>
    <col min="6160" max="6163" width="9.28515625" style="41" customWidth="1"/>
    <col min="6164" max="6164" width="4.140625" style="41" customWidth="1"/>
    <col min="6165" max="6166" width="9.28515625" style="41" customWidth="1"/>
    <col min="6167" max="6409" width="8" style="41"/>
    <col min="6410" max="6411" width="9.28515625" style="41" customWidth="1"/>
    <col min="6412" max="6412" width="4.140625" style="41" customWidth="1"/>
    <col min="6413" max="6414" width="9.28515625" style="41" customWidth="1"/>
    <col min="6415" max="6415" width="4.140625" style="41" customWidth="1"/>
    <col min="6416" max="6419" width="9.28515625" style="41" customWidth="1"/>
    <col min="6420" max="6420" width="4.140625" style="41" customWidth="1"/>
    <col min="6421" max="6422" width="9.28515625" style="41" customWidth="1"/>
    <col min="6423" max="6665" width="8" style="41"/>
    <col min="6666" max="6667" width="9.28515625" style="41" customWidth="1"/>
    <col min="6668" max="6668" width="4.140625" style="41" customWidth="1"/>
    <col min="6669" max="6670" width="9.28515625" style="41" customWidth="1"/>
    <col min="6671" max="6671" width="4.140625" style="41" customWidth="1"/>
    <col min="6672" max="6675" width="9.28515625" style="41" customWidth="1"/>
    <col min="6676" max="6676" width="4.140625" style="41" customWidth="1"/>
    <col min="6677" max="6678" width="9.28515625" style="41" customWidth="1"/>
    <col min="6679" max="6921" width="8" style="41"/>
    <col min="6922" max="6923" width="9.28515625" style="41" customWidth="1"/>
    <col min="6924" max="6924" width="4.140625" style="41" customWidth="1"/>
    <col min="6925" max="6926" width="9.28515625" style="41" customWidth="1"/>
    <col min="6927" max="6927" width="4.140625" style="41" customWidth="1"/>
    <col min="6928" max="6931" width="9.28515625" style="41" customWidth="1"/>
    <col min="6932" max="6932" width="4.140625" style="41" customWidth="1"/>
    <col min="6933" max="6934" width="9.28515625" style="41" customWidth="1"/>
    <col min="6935" max="7177" width="8" style="41"/>
    <col min="7178" max="7179" width="9.28515625" style="41" customWidth="1"/>
    <col min="7180" max="7180" width="4.140625" style="41" customWidth="1"/>
    <col min="7181" max="7182" width="9.28515625" style="41" customWidth="1"/>
    <col min="7183" max="7183" width="4.140625" style="41" customWidth="1"/>
    <col min="7184" max="7187" width="9.28515625" style="41" customWidth="1"/>
    <col min="7188" max="7188" width="4.140625" style="41" customWidth="1"/>
    <col min="7189" max="7190" width="9.28515625" style="41" customWidth="1"/>
    <col min="7191" max="7433" width="8" style="41"/>
    <col min="7434" max="7435" width="9.28515625" style="41" customWidth="1"/>
    <col min="7436" max="7436" width="4.140625" style="41" customWidth="1"/>
    <col min="7437" max="7438" width="9.28515625" style="41" customWidth="1"/>
    <col min="7439" max="7439" width="4.140625" style="41" customWidth="1"/>
    <col min="7440" max="7443" width="9.28515625" style="41" customWidth="1"/>
    <col min="7444" max="7444" width="4.140625" style="41" customWidth="1"/>
    <col min="7445" max="7446" width="9.28515625" style="41" customWidth="1"/>
    <col min="7447" max="7689" width="8" style="41"/>
    <col min="7690" max="7691" width="9.28515625" style="41" customWidth="1"/>
    <col min="7692" max="7692" width="4.140625" style="41" customWidth="1"/>
    <col min="7693" max="7694" width="9.28515625" style="41" customWidth="1"/>
    <col min="7695" max="7695" width="4.140625" style="41" customWidth="1"/>
    <col min="7696" max="7699" width="9.28515625" style="41" customWidth="1"/>
    <col min="7700" max="7700" width="4.140625" style="41" customWidth="1"/>
    <col min="7701" max="7702" width="9.28515625" style="41" customWidth="1"/>
    <col min="7703" max="7945" width="8" style="41"/>
    <col min="7946" max="7947" width="9.28515625" style="41" customWidth="1"/>
    <col min="7948" max="7948" width="4.140625" style="41" customWidth="1"/>
    <col min="7949" max="7950" width="9.28515625" style="41" customWidth="1"/>
    <col min="7951" max="7951" width="4.140625" style="41" customWidth="1"/>
    <col min="7952" max="7955" width="9.28515625" style="41" customWidth="1"/>
    <col min="7956" max="7956" width="4.140625" style="41" customWidth="1"/>
    <col min="7957" max="7958" width="9.28515625" style="41" customWidth="1"/>
    <col min="7959" max="8201" width="8" style="41"/>
    <col min="8202" max="8203" width="9.28515625" style="41" customWidth="1"/>
    <col min="8204" max="8204" width="4.140625" style="41" customWidth="1"/>
    <col min="8205" max="8206" width="9.28515625" style="41" customWidth="1"/>
    <col min="8207" max="8207" width="4.140625" style="41" customWidth="1"/>
    <col min="8208" max="8211" width="9.28515625" style="41" customWidth="1"/>
    <col min="8212" max="8212" width="4.140625" style="41" customWidth="1"/>
    <col min="8213" max="8214" width="9.28515625" style="41" customWidth="1"/>
    <col min="8215" max="8457" width="8" style="41"/>
    <col min="8458" max="8459" width="9.28515625" style="41" customWidth="1"/>
    <col min="8460" max="8460" width="4.140625" style="41" customWidth="1"/>
    <col min="8461" max="8462" width="9.28515625" style="41" customWidth="1"/>
    <col min="8463" max="8463" width="4.140625" style="41" customWidth="1"/>
    <col min="8464" max="8467" width="9.28515625" style="41" customWidth="1"/>
    <col min="8468" max="8468" width="4.140625" style="41" customWidth="1"/>
    <col min="8469" max="8470" width="9.28515625" style="41" customWidth="1"/>
    <col min="8471" max="8713" width="8" style="41"/>
    <col min="8714" max="8715" width="9.28515625" style="41" customWidth="1"/>
    <col min="8716" max="8716" width="4.140625" style="41" customWidth="1"/>
    <col min="8717" max="8718" width="9.28515625" style="41" customWidth="1"/>
    <col min="8719" max="8719" width="4.140625" style="41" customWidth="1"/>
    <col min="8720" max="8723" width="9.28515625" style="41" customWidth="1"/>
    <col min="8724" max="8724" width="4.140625" style="41" customWidth="1"/>
    <col min="8725" max="8726" width="9.28515625" style="41" customWidth="1"/>
    <col min="8727" max="8969" width="8" style="41"/>
    <col min="8970" max="8971" width="9.28515625" style="41" customWidth="1"/>
    <col min="8972" max="8972" width="4.140625" style="41" customWidth="1"/>
    <col min="8973" max="8974" width="9.28515625" style="41" customWidth="1"/>
    <col min="8975" max="8975" width="4.140625" style="41" customWidth="1"/>
    <col min="8976" max="8979" width="9.28515625" style="41" customWidth="1"/>
    <col min="8980" max="8980" width="4.140625" style="41" customWidth="1"/>
    <col min="8981" max="8982" width="9.28515625" style="41" customWidth="1"/>
    <col min="8983" max="9225" width="8" style="41"/>
    <col min="9226" max="9227" width="9.28515625" style="41" customWidth="1"/>
    <col min="9228" max="9228" width="4.140625" style="41" customWidth="1"/>
    <col min="9229" max="9230" width="9.28515625" style="41" customWidth="1"/>
    <col min="9231" max="9231" width="4.140625" style="41" customWidth="1"/>
    <col min="9232" max="9235" width="9.28515625" style="41" customWidth="1"/>
    <col min="9236" max="9236" width="4.140625" style="41" customWidth="1"/>
    <col min="9237" max="9238" width="9.28515625" style="41" customWidth="1"/>
    <col min="9239" max="9481" width="8" style="41"/>
    <col min="9482" max="9483" width="9.28515625" style="41" customWidth="1"/>
    <col min="9484" max="9484" width="4.140625" style="41" customWidth="1"/>
    <col min="9485" max="9486" width="9.28515625" style="41" customWidth="1"/>
    <col min="9487" max="9487" width="4.140625" style="41" customWidth="1"/>
    <col min="9488" max="9491" width="9.28515625" style="41" customWidth="1"/>
    <col min="9492" max="9492" width="4.140625" style="41" customWidth="1"/>
    <col min="9493" max="9494" width="9.28515625" style="41" customWidth="1"/>
    <col min="9495" max="9737" width="8" style="41"/>
    <col min="9738" max="9739" width="9.28515625" style="41" customWidth="1"/>
    <col min="9740" max="9740" width="4.140625" style="41" customWidth="1"/>
    <col min="9741" max="9742" width="9.28515625" style="41" customWidth="1"/>
    <col min="9743" max="9743" width="4.140625" style="41" customWidth="1"/>
    <col min="9744" max="9747" width="9.28515625" style="41" customWidth="1"/>
    <col min="9748" max="9748" width="4.140625" style="41" customWidth="1"/>
    <col min="9749" max="9750" width="9.28515625" style="41" customWidth="1"/>
    <col min="9751" max="9993" width="8" style="41"/>
    <col min="9994" max="9995" width="9.28515625" style="41" customWidth="1"/>
    <col min="9996" max="9996" width="4.140625" style="41" customWidth="1"/>
    <col min="9997" max="9998" width="9.28515625" style="41" customWidth="1"/>
    <col min="9999" max="9999" width="4.140625" style="41" customWidth="1"/>
    <col min="10000" max="10003" width="9.28515625" style="41" customWidth="1"/>
    <col min="10004" max="10004" width="4.140625" style="41" customWidth="1"/>
    <col min="10005" max="10006" width="9.28515625" style="41" customWidth="1"/>
    <col min="10007" max="10249" width="8" style="41"/>
    <col min="10250" max="10251" width="9.28515625" style="41" customWidth="1"/>
    <col min="10252" max="10252" width="4.140625" style="41" customWidth="1"/>
    <col min="10253" max="10254" width="9.28515625" style="41" customWidth="1"/>
    <col min="10255" max="10255" width="4.140625" style="41" customWidth="1"/>
    <col min="10256" max="10259" width="9.28515625" style="41" customWidth="1"/>
    <col min="10260" max="10260" width="4.140625" style="41" customWidth="1"/>
    <col min="10261" max="10262" width="9.28515625" style="41" customWidth="1"/>
    <col min="10263" max="10505" width="8" style="41"/>
    <col min="10506" max="10507" width="9.28515625" style="41" customWidth="1"/>
    <col min="10508" max="10508" width="4.140625" style="41" customWidth="1"/>
    <col min="10509" max="10510" width="9.28515625" style="41" customWidth="1"/>
    <col min="10511" max="10511" width="4.140625" style="41" customWidth="1"/>
    <col min="10512" max="10515" width="9.28515625" style="41" customWidth="1"/>
    <col min="10516" max="10516" width="4.140625" style="41" customWidth="1"/>
    <col min="10517" max="10518" width="9.28515625" style="41" customWidth="1"/>
    <col min="10519" max="10761" width="8" style="41"/>
    <col min="10762" max="10763" width="9.28515625" style="41" customWidth="1"/>
    <col min="10764" max="10764" width="4.140625" style="41" customWidth="1"/>
    <col min="10765" max="10766" width="9.28515625" style="41" customWidth="1"/>
    <col min="10767" max="10767" width="4.140625" style="41" customWidth="1"/>
    <col min="10768" max="10771" width="9.28515625" style="41" customWidth="1"/>
    <col min="10772" max="10772" width="4.140625" style="41" customWidth="1"/>
    <col min="10773" max="10774" width="9.28515625" style="41" customWidth="1"/>
    <col min="10775" max="11017" width="8" style="41"/>
    <col min="11018" max="11019" width="9.28515625" style="41" customWidth="1"/>
    <col min="11020" max="11020" width="4.140625" style="41" customWidth="1"/>
    <col min="11021" max="11022" width="9.28515625" style="41" customWidth="1"/>
    <col min="11023" max="11023" width="4.140625" style="41" customWidth="1"/>
    <col min="11024" max="11027" width="9.28515625" style="41" customWidth="1"/>
    <col min="11028" max="11028" width="4.140625" style="41" customWidth="1"/>
    <col min="11029" max="11030" width="9.28515625" style="41" customWidth="1"/>
    <col min="11031" max="11273" width="8" style="41"/>
    <col min="11274" max="11275" width="9.28515625" style="41" customWidth="1"/>
    <col min="11276" max="11276" width="4.140625" style="41" customWidth="1"/>
    <col min="11277" max="11278" width="9.28515625" style="41" customWidth="1"/>
    <col min="11279" max="11279" width="4.140625" style="41" customWidth="1"/>
    <col min="11280" max="11283" width="9.28515625" style="41" customWidth="1"/>
    <col min="11284" max="11284" width="4.140625" style="41" customWidth="1"/>
    <col min="11285" max="11286" width="9.28515625" style="41" customWidth="1"/>
    <col min="11287" max="11529" width="8" style="41"/>
    <col min="11530" max="11531" width="9.28515625" style="41" customWidth="1"/>
    <col min="11532" max="11532" width="4.140625" style="41" customWidth="1"/>
    <col min="11533" max="11534" width="9.28515625" style="41" customWidth="1"/>
    <col min="11535" max="11535" width="4.140625" style="41" customWidth="1"/>
    <col min="11536" max="11539" width="9.28515625" style="41" customWidth="1"/>
    <col min="11540" max="11540" width="4.140625" style="41" customWidth="1"/>
    <col min="11541" max="11542" width="9.28515625" style="41" customWidth="1"/>
    <col min="11543" max="11785" width="8" style="41"/>
    <col min="11786" max="11787" width="9.28515625" style="41" customWidth="1"/>
    <col min="11788" max="11788" width="4.140625" style="41" customWidth="1"/>
    <col min="11789" max="11790" width="9.28515625" style="41" customWidth="1"/>
    <col min="11791" max="11791" width="4.140625" style="41" customWidth="1"/>
    <col min="11792" max="11795" width="9.28515625" style="41" customWidth="1"/>
    <col min="11796" max="11796" width="4.140625" style="41" customWidth="1"/>
    <col min="11797" max="11798" width="9.28515625" style="41" customWidth="1"/>
    <col min="11799" max="12041" width="8" style="41"/>
    <col min="12042" max="12043" width="9.28515625" style="41" customWidth="1"/>
    <col min="12044" max="12044" width="4.140625" style="41" customWidth="1"/>
    <col min="12045" max="12046" width="9.28515625" style="41" customWidth="1"/>
    <col min="12047" max="12047" width="4.140625" style="41" customWidth="1"/>
    <col min="12048" max="12051" width="9.28515625" style="41" customWidth="1"/>
    <col min="12052" max="12052" width="4.140625" style="41" customWidth="1"/>
    <col min="12053" max="12054" width="9.28515625" style="41" customWidth="1"/>
    <col min="12055" max="12297" width="8" style="41"/>
    <col min="12298" max="12299" width="9.28515625" style="41" customWidth="1"/>
    <col min="12300" max="12300" width="4.140625" style="41" customWidth="1"/>
    <col min="12301" max="12302" width="9.28515625" style="41" customWidth="1"/>
    <col min="12303" max="12303" width="4.140625" style="41" customWidth="1"/>
    <col min="12304" max="12307" width="9.28515625" style="41" customWidth="1"/>
    <col min="12308" max="12308" width="4.140625" style="41" customWidth="1"/>
    <col min="12309" max="12310" width="9.28515625" style="41" customWidth="1"/>
    <col min="12311" max="12553" width="8" style="41"/>
    <col min="12554" max="12555" width="9.28515625" style="41" customWidth="1"/>
    <col min="12556" max="12556" width="4.140625" style="41" customWidth="1"/>
    <col min="12557" max="12558" width="9.28515625" style="41" customWidth="1"/>
    <col min="12559" max="12559" width="4.140625" style="41" customWidth="1"/>
    <col min="12560" max="12563" width="9.28515625" style="41" customWidth="1"/>
    <col min="12564" max="12564" width="4.140625" style="41" customWidth="1"/>
    <col min="12565" max="12566" width="9.28515625" style="41" customWidth="1"/>
    <col min="12567" max="12809" width="8" style="41"/>
    <col min="12810" max="12811" width="9.28515625" style="41" customWidth="1"/>
    <col min="12812" max="12812" width="4.140625" style="41" customWidth="1"/>
    <col min="12813" max="12814" width="9.28515625" style="41" customWidth="1"/>
    <col min="12815" max="12815" width="4.140625" style="41" customWidth="1"/>
    <col min="12816" max="12819" width="9.28515625" style="41" customWidth="1"/>
    <col min="12820" max="12820" width="4.140625" style="41" customWidth="1"/>
    <col min="12821" max="12822" width="9.28515625" style="41" customWidth="1"/>
    <col min="12823" max="13065" width="8" style="41"/>
    <col min="13066" max="13067" width="9.28515625" style="41" customWidth="1"/>
    <col min="13068" max="13068" width="4.140625" style="41" customWidth="1"/>
    <col min="13069" max="13070" width="9.28515625" style="41" customWidth="1"/>
    <col min="13071" max="13071" width="4.140625" style="41" customWidth="1"/>
    <col min="13072" max="13075" width="9.28515625" style="41" customWidth="1"/>
    <col min="13076" max="13076" width="4.140625" style="41" customWidth="1"/>
    <col min="13077" max="13078" width="9.28515625" style="41" customWidth="1"/>
    <col min="13079" max="13321" width="8" style="41"/>
    <col min="13322" max="13323" width="9.28515625" style="41" customWidth="1"/>
    <col min="13324" max="13324" width="4.140625" style="41" customWidth="1"/>
    <col min="13325" max="13326" width="9.28515625" style="41" customWidth="1"/>
    <col min="13327" max="13327" width="4.140625" style="41" customWidth="1"/>
    <col min="13328" max="13331" width="9.28515625" style="41" customWidth="1"/>
    <col min="13332" max="13332" width="4.140625" style="41" customWidth="1"/>
    <col min="13333" max="13334" width="9.28515625" style="41" customWidth="1"/>
    <col min="13335" max="13577" width="8" style="41"/>
    <col min="13578" max="13579" width="9.28515625" style="41" customWidth="1"/>
    <col min="13580" max="13580" width="4.140625" style="41" customWidth="1"/>
    <col min="13581" max="13582" width="9.28515625" style="41" customWidth="1"/>
    <col min="13583" max="13583" width="4.140625" style="41" customWidth="1"/>
    <col min="13584" max="13587" width="9.28515625" style="41" customWidth="1"/>
    <col min="13588" max="13588" width="4.140625" style="41" customWidth="1"/>
    <col min="13589" max="13590" width="9.28515625" style="41" customWidth="1"/>
    <col min="13591" max="13833" width="8" style="41"/>
    <col min="13834" max="13835" width="9.28515625" style="41" customWidth="1"/>
    <col min="13836" max="13836" width="4.140625" style="41" customWidth="1"/>
    <col min="13837" max="13838" width="9.28515625" style="41" customWidth="1"/>
    <col min="13839" max="13839" width="4.140625" style="41" customWidth="1"/>
    <col min="13840" max="13843" width="9.28515625" style="41" customWidth="1"/>
    <col min="13844" max="13844" width="4.140625" style="41" customWidth="1"/>
    <col min="13845" max="13846" width="9.28515625" style="41" customWidth="1"/>
    <col min="13847" max="14089" width="8" style="41"/>
    <col min="14090" max="14091" width="9.28515625" style="41" customWidth="1"/>
    <col min="14092" max="14092" width="4.140625" style="41" customWidth="1"/>
    <col min="14093" max="14094" width="9.28515625" style="41" customWidth="1"/>
    <col min="14095" max="14095" width="4.140625" style="41" customWidth="1"/>
    <col min="14096" max="14099" width="9.28515625" style="41" customWidth="1"/>
    <col min="14100" max="14100" width="4.140625" style="41" customWidth="1"/>
    <col min="14101" max="14102" width="9.28515625" style="41" customWidth="1"/>
    <col min="14103" max="14345" width="8" style="41"/>
    <col min="14346" max="14347" width="9.28515625" style="41" customWidth="1"/>
    <col min="14348" max="14348" width="4.140625" style="41" customWidth="1"/>
    <col min="14349" max="14350" width="9.28515625" style="41" customWidth="1"/>
    <col min="14351" max="14351" width="4.140625" style="41" customWidth="1"/>
    <col min="14352" max="14355" width="9.28515625" style="41" customWidth="1"/>
    <col min="14356" max="14356" width="4.140625" style="41" customWidth="1"/>
    <col min="14357" max="14358" width="9.28515625" style="41" customWidth="1"/>
    <col min="14359" max="14601" width="8" style="41"/>
    <col min="14602" max="14603" width="9.28515625" style="41" customWidth="1"/>
    <col min="14604" max="14604" width="4.140625" style="41" customWidth="1"/>
    <col min="14605" max="14606" width="9.28515625" style="41" customWidth="1"/>
    <col min="14607" max="14607" width="4.140625" style="41" customWidth="1"/>
    <col min="14608" max="14611" width="9.28515625" style="41" customWidth="1"/>
    <col min="14612" max="14612" width="4.140625" style="41" customWidth="1"/>
    <col min="14613" max="14614" width="9.28515625" style="41" customWidth="1"/>
    <col min="14615" max="14857" width="8" style="41"/>
    <col min="14858" max="14859" width="9.28515625" style="41" customWidth="1"/>
    <col min="14860" max="14860" width="4.140625" style="41" customWidth="1"/>
    <col min="14861" max="14862" width="9.28515625" style="41" customWidth="1"/>
    <col min="14863" max="14863" width="4.140625" style="41" customWidth="1"/>
    <col min="14864" max="14867" width="9.28515625" style="41" customWidth="1"/>
    <col min="14868" max="14868" width="4.140625" style="41" customWidth="1"/>
    <col min="14869" max="14870" width="9.28515625" style="41" customWidth="1"/>
    <col min="14871" max="15113" width="8" style="41"/>
    <col min="15114" max="15115" width="9.28515625" style="41" customWidth="1"/>
    <col min="15116" max="15116" width="4.140625" style="41" customWidth="1"/>
    <col min="15117" max="15118" width="9.28515625" style="41" customWidth="1"/>
    <col min="15119" max="15119" width="4.140625" style="41" customWidth="1"/>
    <col min="15120" max="15123" width="9.28515625" style="41" customWidth="1"/>
    <col min="15124" max="15124" width="4.140625" style="41" customWidth="1"/>
    <col min="15125" max="15126" width="9.28515625" style="41" customWidth="1"/>
    <col min="15127" max="15369" width="8" style="41"/>
    <col min="15370" max="15371" width="9.28515625" style="41" customWidth="1"/>
    <col min="15372" max="15372" width="4.140625" style="41" customWidth="1"/>
    <col min="15373" max="15374" width="9.28515625" style="41" customWidth="1"/>
    <col min="15375" max="15375" width="4.140625" style="41" customWidth="1"/>
    <col min="15376" max="15379" width="9.28515625" style="41" customWidth="1"/>
    <col min="15380" max="15380" width="4.140625" style="41" customWidth="1"/>
    <col min="15381" max="15382" width="9.28515625" style="41" customWidth="1"/>
    <col min="15383" max="15625" width="8" style="41"/>
    <col min="15626" max="15627" width="9.28515625" style="41" customWidth="1"/>
    <col min="15628" max="15628" width="4.140625" style="41" customWidth="1"/>
    <col min="15629" max="15630" width="9.28515625" style="41" customWidth="1"/>
    <col min="15631" max="15631" width="4.140625" style="41" customWidth="1"/>
    <col min="15632" max="15635" width="9.28515625" style="41" customWidth="1"/>
    <col min="15636" max="15636" width="4.140625" style="41" customWidth="1"/>
    <col min="15637" max="15638" width="9.28515625" style="41" customWidth="1"/>
    <col min="15639" max="15881" width="8" style="41"/>
    <col min="15882" max="15883" width="9.28515625" style="41" customWidth="1"/>
    <col min="15884" max="15884" width="4.140625" style="41" customWidth="1"/>
    <col min="15885" max="15886" width="9.28515625" style="41" customWidth="1"/>
    <col min="15887" max="15887" width="4.140625" style="41" customWidth="1"/>
    <col min="15888" max="15891" width="9.28515625" style="41" customWidth="1"/>
    <col min="15892" max="15892" width="4.140625" style="41" customWidth="1"/>
    <col min="15893" max="15894" width="9.28515625" style="41" customWidth="1"/>
    <col min="15895" max="16137" width="8" style="41"/>
    <col min="16138" max="16139" width="9.28515625" style="41" customWidth="1"/>
    <col min="16140" max="16140" width="4.140625" style="41" customWidth="1"/>
    <col min="16141" max="16142" width="9.28515625" style="41" customWidth="1"/>
    <col min="16143" max="16143" width="4.140625" style="41" customWidth="1"/>
    <col min="16144" max="16147" width="9.28515625" style="41" customWidth="1"/>
    <col min="16148" max="16148" width="4.140625" style="41" customWidth="1"/>
    <col min="16149" max="16150" width="9.28515625" style="41" customWidth="1"/>
    <col min="16151" max="16384" width="8" style="41"/>
  </cols>
  <sheetData>
    <row r="2" spans="1:26" ht="12.75" thickBot="1"/>
    <row r="3" spans="1:26" s="331" customFormat="1" ht="14.25">
      <c r="A3" s="660" t="s">
        <v>221</v>
      </c>
      <c r="B3" s="661"/>
      <c r="C3" s="337"/>
      <c r="D3" s="660" t="s">
        <v>222</v>
      </c>
      <c r="E3" s="661"/>
      <c r="F3" s="337"/>
      <c r="G3" s="660" t="s">
        <v>223</v>
      </c>
      <c r="H3" s="661"/>
      <c r="I3" s="338"/>
      <c r="J3" s="660" t="s">
        <v>224</v>
      </c>
      <c r="K3" s="661"/>
      <c r="L3" s="338"/>
      <c r="M3" s="660" t="s">
        <v>225</v>
      </c>
      <c r="N3" s="661"/>
      <c r="O3" s="338"/>
      <c r="P3" s="660" t="s">
        <v>226</v>
      </c>
      <c r="Q3" s="661"/>
    </row>
    <row r="4" spans="1:26" s="331" customFormat="1" ht="15" thickBot="1">
      <c r="A4" s="658" t="s">
        <v>227</v>
      </c>
      <c r="B4" s="659"/>
      <c r="C4" s="337"/>
      <c r="D4" s="658" t="s">
        <v>228</v>
      </c>
      <c r="E4" s="659"/>
      <c r="F4" s="337"/>
      <c r="G4" s="658" t="s">
        <v>228</v>
      </c>
      <c r="H4" s="659"/>
      <c r="I4" s="338"/>
      <c r="J4" s="658" t="s">
        <v>229</v>
      </c>
      <c r="K4" s="659"/>
      <c r="L4" s="339"/>
      <c r="M4" s="658" t="s">
        <v>228</v>
      </c>
      <c r="N4" s="659"/>
      <c r="O4" s="339"/>
      <c r="P4" s="658" t="s">
        <v>230</v>
      </c>
      <c r="Q4" s="659"/>
    </row>
    <row r="5" spans="1:26" s="331" customFormat="1" ht="14.25">
      <c r="A5" s="339"/>
      <c r="B5" s="339"/>
      <c r="C5" s="339"/>
      <c r="D5" s="339"/>
      <c r="E5" s="339"/>
      <c r="F5" s="339"/>
      <c r="G5" s="339"/>
      <c r="H5" s="338"/>
      <c r="I5" s="338"/>
      <c r="J5" s="339"/>
      <c r="K5" s="339"/>
      <c r="L5" s="339"/>
      <c r="M5" s="339"/>
      <c r="N5" s="339"/>
      <c r="O5" s="339"/>
      <c r="P5" s="339"/>
      <c r="Q5" s="339"/>
    </row>
    <row r="6" spans="1:26" s="331" customFormat="1" ht="14.25">
      <c r="A6" s="341" t="s">
        <v>231</v>
      </c>
      <c r="B6" s="341" t="s">
        <v>232</v>
      </c>
      <c r="C6" s="340"/>
      <c r="D6" s="341" t="s">
        <v>233</v>
      </c>
      <c r="E6" s="341" t="s">
        <v>232</v>
      </c>
      <c r="F6" s="338"/>
      <c r="G6" s="341" t="s">
        <v>234</v>
      </c>
      <c r="H6" s="341" t="s">
        <v>232</v>
      </c>
      <c r="I6" s="338"/>
      <c r="J6" s="341" t="s">
        <v>233</v>
      </c>
      <c r="K6" s="341" t="s">
        <v>232</v>
      </c>
      <c r="L6" s="338"/>
      <c r="M6" s="341" t="s">
        <v>233</v>
      </c>
      <c r="N6" s="341" t="s">
        <v>232</v>
      </c>
      <c r="O6" s="338"/>
      <c r="P6" s="341" t="s">
        <v>233</v>
      </c>
      <c r="Q6" s="341" t="s">
        <v>232</v>
      </c>
    </row>
    <row r="7" spans="1:26" s="331" customFormat="1" ht="15">
      <c r="A7" s="348">
        <v>15</v>
      </c>
      <c r="B7" s="349">
        <f>A7*0.03</f>
        <v>0.44999999999999996</v>
      </c>
      <c r="C7" s="345"/>
      <c r="D7" s="408">
        <f>A7</f>
        <v>15</v>
      </c>
      <c r="E7" s="349">
        <f>D7*0.09</f>
        <v>1.3499999999999999</v>
      </c>
      <c r="F7" s="345"/>
      <c r="G7" s="348">
        <f>A7</f>
        <v>15</v>
      </c>
      <c r="H7" s="350">
        <f>G7*0.1</f>
        <v>1.5</v>
      </c>
      <c r="I7" s="347"/>
      <c r="J7" s="409">
        <f>A7</f>
        <v>15</v>
      </c>
      <c r="K7" s="349">
        <f>A7*0.105</f>
        <v>1.575</v>
      </c>
      <c r="L7" s="346"/>
      <c r="M7" s="348">
        <f>A7</f>
        <v>15</v>
      </c>
      <c r="N7" s="349">
        <f>M7*0.11</f>
        <v>1.65</v>
      </c>
      <c r="O7" s="332"/>
      <c r="P7" s="348">
        <f>A7</f>
        <v>15</v>
      </c>
      <c r="Q7" s="349">
        <f>P7*0.12</f>
        <v>1.7999999999999998</v>
      </c>
    </row>
    <row r="8" spans="1:26" s="331" customFormat="1" ht="15.75" thickBot="1">
      <c r="A8" s="333"/>
      <c r="B8" s="334"/>
      <c r="C8" s="334"/>
      <c r="D8" s="334"/>
      <c r="E8" s="334"/>
      <c r="F8" s="335"/>
      <c r="G8" s="333"/>
      <c r="H8" s="336"/>
      <c r="I8" s="336"/>
      <c r="J8" s="333"/>
      <c r="K8" s="334"/>
      <c r="L8" s="333"/>
      <c r="M8" s="333"/>
      <c r="N8" s="333"/>
      <c r="O8" s="333"/>
      <c r="P8" s="333"/>
      <c r="Q8" s="334"/>
      <c r="V8" s="41"/>
      <c r="W8" s="41"/>
      <c r="X8" s="42"/>
      <c r="Y8" s="41"/>
      <c r="Z8" s="41"/>
    </row>
    <row r="9" spans="1:26" s="331" customFormat="1" ht="15">
      <c r="A9" s="342"/>
      <c r="B9" s="343"/>
      <c r="C9" s="343"/>
      <c r="D9" s="343"/>
      <c r="E9" s="343"/>
      <c r="F9" s="344"/>
      <c r="G9" s="342"/>
      <c r="J9" s="342"/>
      <c r="K9" s="343"/>
      <c r="L9" s="342"/>
      <c r="M9" s="342"/>
      <c r="N9" s="342"/>
      <c r="O9" s="342"/>
      <c r="P9" s="342"/>
      <c r="Q9" s="343"/>
      <c r="V9" s="41"/>
      <c r="W9" s="41"/>
      <c r="X9" s="42"/>
      <c r="Y9" s="41"/>
      <c r="Z9" s="41"/>
    </row>
    <row r="10" spans="1:26" s="331" customFormat="1" ht="15">
      <c r="A10" s="474" t="s">
        <v>0</v>
      </c>
      <c r="B10" s="475"/>
      <c r="C10" s="475"/>
      <c r="D10" s="475"/>
      <c r="E10" s="475"/>
      <c r="F10" s="476"/>
      <c r="G10" s="477"/>
      <c r="H10" s="478"/>
      <c r="I10" s="478"/>
      <c r="J10" s="477"/>
      <c r="K10" s="475"/>
      <c r="L10" s="477"/>
      <c r="M10" s="342"/>
      <c r="N10" s="342"/>
      <c r="O10" s="342"/>
      <c r="P10" s="342"/>
      <c r="Q10" s="343"/>
      <c r="V10" s="41"/>
      <c r="W10" s="41"/>
      <c r="X10" s="42"/>
      <c r="Y10" s="41"/>
      <c r="Z10" s="41"/>
    </row>
    <row r="11" spans="1:26" ht="15">
      <c r="A11" s="474"/>
      <c r="B11" s="479"/>
      <c r="C11" s="479"/>
      <c r="D11" s="479"/>
      <c r="E11" s="479"/>
      <c r="F11" s="479"/>
      <c r="G11" s="479"/>
      <c r="H11" s="479"/>
      <c r="I11" s="479"/>
      <c r="J11" s="479"/>
      <c r="K11" s="480"/>
      <c r="L11" s="479"/>
      <c r="Q11" s="43"/>
      <c r="U11" s="43"/>
      <c r="X11" s="42"/>
    </row>
    <row r="12" spans="1:26" s="355" customFormat="1" ht="15">
      <c r="A12" s="474" t="s">
        <v>235</v>
      </c>
      <c r="B12" s="481"/>
      <c r="C12" s="481"/>
      <c r="D12" s="481"/>
      <c r="E12" s="481"/>
      <c r="F12" s="481"/>
      <c r="G12" s="481"/>
      <c r="H12" s="481"/>
      <c r="I12" s="481"/>
      <c r="J12" s="474"/>
      <c r="K12" s="474"/>
      <c r="L12" s="474"/>
      <c r="M12" s="351"/>
      <c r="N12" s="352"/>
      <c r="O12" s="352"/>
      <c r="P12" s="351"/>
      <c r="Q12" s="351"/>
      <c r="R12" s="353"/>
      <c r="S12" s="354"/>
    </row>
    <row r="13" spans="1:26" s="355" customFormat="1" ht="15">
      <c r="A13" s="479"/>
      <c r="B13" s="481"/>
      <c r="C13" s="481"/>
      <c r="D13" s="481"/>
      <c r="E13" s="481"/>
      <c r="F13" s="481"/>
      <c r="G13" s="481"/>
      <c r="H13" s="481"/>
      <c r="I13" s="481"/>
      <c r="J13" s="474"/>
      <c r="K13" s="474"/>
      <c r="L13" s="474"/>
      <c r="M13" s="351"/>
      <c r="N13" s="352"/>
      <c r="O13" s="352"/>
      <c r="P13" s="351"/>
      <c r="Q13" s="351"/>
      <c r="R13" s="353"/>
      <c r="S13" s="354"/>
    </row>
    <row r="14" spans="1:26" s="355" customFormat="1" ht="14.25">
      <c r="A14" s="356"/>
      <c r="B14" s="357"/>
      <c r="C14" s="357"/>
      <c r="D14" s="357"/>
      <c r="E14" s="357"/>
      <c r="F14" s="357"/>
      <c r="G14" s="357"/>
      <c r="H14" s="357"/>
      <c r="I14" s="357"/>
      <c r="J14" s="356"/>
      <c r="K14" s="356"/>
      <c r="L14" s="356"/>
      <c r="M14" s="356"/>
      <c r="N14" s="357"/>
      <c r="O14" s="357"/>
      <c r="P14" s="356"/>
      <c r="Q14" s="356"/>
      <c r="R14" s="358"/>
    </row>
    <row r="15" spans="1:26" s="355" customFormat="1" ht="15">
      <c r="A15" s="359" t="s">
        <v>236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7"/>
      <c r="O15" s="357"/>
      <c r="P15" s="356"/>
      <c r="Q15" s="356"/>
      <c r="R15" s="358"/>
    </row>
    <row r="16" spans="1:26" s="355" customFormat="1" ht="15">
      <c r="A16" s="359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7"/>
      <c r="O16" s="357"/>
      <c r="P16" s="356"/>
      <c r="Q16" s="356"/>
      <c r="R16" s="358"/>
    </row>
    <row r="17" spans="1:18" s="355" customFormat="1" ht="15">
      <c r="A17" s="363" t="s">
        <v>237</v>
      </c>
      <c r="B17" s="356"/>
      <c r="C17" s="362" t="s">
        <v>238</v>
      </c>
      <c r="D17" s="356"/>
      <c r="E17" s="363" t="s">
        <v>239</v>
      </c>
      <c r="F17" s="356"/>
      <c r="G17" s="363" t="s">
        <v>240</v>
      </c>
      <c r="H17" s="360"/>
      <c r="I17" s="356"/>
      <c r="J17" s="356"/>
      <c r="K17" s="356"/>
      <c r="L17" s="356"/>
      <c r="M17" s="356"/>
      <c r="N17" s="357"/>
      <c r="O17" s="356"/>
      <c r="P17" s="356"/>
      <c r="Q17" s="356"/>
    </row>
    <row r="18" spans="1:18" s="355" customFormat="1" ht="15">
      <c r="A18" s="363" t="s">
        <v>241</v>
      </c>
      <c r="B18" s="356"/>
      <c r="C18" s="362" t="s">
        <v>242</v>
      </c>
      <c r="D18" s="356"/>
      <c r="E18" s="363" t="s">
        <v>243</v>
      </c>
      <c r="F18" s="356"/>
      <c r="G18" s="363" t="s">
        <v>244</v>
      </c>
      <c r="H18" s="360"/>
      <c r="I18" s="356"/>
      <c r="J18" s="356"/>
      <c r="K18" s="356"/>
      <c r="L18" s="356"/>
      <c r="M18" s="356"/>
      <c r="N18" s="357"/>
      <c r="O18" s="356"/>
      <c r="P18" s="356"/>
      <c r="Q18" s="356"/>
    </row>
    <row r="19" spans="1:18" s="355" customFormat="1" ht="15">
      <c r="A19" s="363" t="s">
        <v>245</v>
      </c>
      <c r="B19" s="356"/>
      <c r="C19" s="362" t="s">
        <v>246</v>
      </c>
      <c r="D19" s="356"/>
      <c r="E19" s="363" t="s">
        <v>247</v>
      </c>
      <c r="F19" s="356"/>
      <c r="G19" s="363" t="s">
        <v>248</v>
      </c>
      <c r="H19" s="360"/>
      <c r="I19" s="356"/>
      <c r="J19" s="356"/>
      <c r="K19" s="356"/>
      <c r="L19" s="356"/>
      <c r="M19" s="356"/>
      <c r="N19" s="357"/>
      <c r="O19" s="356"/>
      <c r="P19" s="356"/>
      <c r="Q19" s="356"/>
    </row>
    <row r="20" spans="1:18" s="355" customFormat="1" ht="15">
      <c r="A20" s="359" t="s">
        <v>47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7"/>
      <c r="O20" s="357"/>
      <c r="P20" s="356"/>
      <c r="Q20" s="356"/>
      <c r="R20" s="358"/>
    </row>
    <row r="21" spans="1:18" s="355" customFormat="1" ht="15">
      <c r="A21" s="359" t="s">
        <v>249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7"/>
      <c r="O21" s="357"/>
      <c r="P21" s="356"/>
      <c r="Q21" s="356"/>
      <c r="R21" s="358"/>
    </row>
    <row r="22" spans="1:18" s="355" customFormat="1" ht="15">
      <c r="A22" s="359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7"/>
      <c r="O22" s="357"/>
      <c r="P22" s="356"/>
      <c r="Q22" s="356"/>
      <c r="R22" s="358"/>
    </row>
    <row r="23" spans="1:18" s="355" customFormat="1" ht="15">
      <c r="A23" s="361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7"/>
      <c r="O23" s="357"/>
      <c r="P23" s="356"/>
      <c r="Q23" s="356"/>
      <c r="R23" s="358"/>
    </row>
    <row r="24" spans="1:18" s="355" customFormat="1" ht="14.25">
      <c r="A24" s="356"/>
      <c r="B24" s="356" t="s">
        <v>250</v>
      </c>
      <c r="C24" s="356"/>
      <c r="D24" s="356" t="s">
        <v>251</v>
      </c>
      <c r="E24" s="356"/>
      <c r="F24" s="356"/>
      <c r="G24" s="357"/>
      <c r="H24" s="356"/>
      <c r="I24" s="356"/>
      <c r="J24" s="356"/>
      <c r="K24" s="356"/>
      <c r="L24" s="356"/>
      <c r="M24" s="357"/>
      <c r="N24" s="356"/>
      <c r="O24" s="357"/>
      <c r="P24" s="356"/>
      <c r="Q24" s="356"/>
      <c r="R24" s="358"/>
    </row>
    <row r="25" spans="1:18" s="355" customFormat="1" ht="15">
      <c r="A25" s="361"/>
      <c r="B25" s="356"/>
      <c r="C25" s="356"/>
      <c r="D25" s="356" t="s">
        <v>252</v>
      </c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Q25" s="356"/>
    </row>
    <row r="26" spans="1:18" s="355" customFormat="1" ht="15">
      <c r="A26" s="361"/>
      <c r="B26" s="356"/>
      <c r="C26" s="356"/>
      <c r="D26" s="356" t="s">
        <v>253</v>
      </c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Q26" s="356"/>
    </row>
    <row r="27" spans="1:18" s="355" customFormat="1" ht="14.25">
      <c r="A27" s="356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Q27" s="356"/>
    </row>
    <row r="28" spans="1:18" s="355" customFormat="1" ht="14.25">
      <c r="A28" s="356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Q28" s="356"/>
    </row>
    <row r="29" spans="1:18" s="355" customFormat="1" ht="14.25">
      <c r="A29" s="356"/>
      <c r="B29" s="356" t="s">
        <v>254</v>
      </c>
      <c r="C29" s="356"/>
      <c r="D29" s="356" t="s">
        <v>255</v>
      </c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Q29" s="356"/>
    </row>
    <row r="30" spans="1:18" s="355" customFormat="1" ht="14.25">
      <c r="A30" s="356"/>
      <c r="B30" s="356"/>
      <c r="C30" s="356"/>
      <c r="D30" s="356" t="s">
        <v>256</v>
      </c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Q30" s="356"/>
    </row>
    <row r="31" spans="1:18" s="355" customFormat="1" ht="14.25">
      <c r="A31" s="356"/>
      <c r="B31" s="356"/>
      <c r="C31" s="356"/>
      <c r="D31" s="356" t="s">
        <v>257</v>
      </c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Q31" s="356"/>
    </row>
    <row r="32" spans="1:18" s="355" customFormat="1" ht="14.25">
      <c r="A32" s="356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Q32" s="356"/>
    </row>
    <row r="33" spans="1:17" s="355" customFormat="1" ht="14.25">
      <c r="A33" s="356"/>
      <c r="B33" s="356"/>
      <c r="C33" s="356"/>
      <c r="Q33" s="356"/>
    </row>
    <row r="34" spans="1:17" s="355" customFormat="1" ht="14.25">
      <c r="A34" s="356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</row>
    <row r="35" spans="1:17" ht="14.25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</row>
    <row r="36" spans="1:17" ht="14.25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  <row r="37" spans="1:17" ht="14.25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</row>
    <row r="38" spans="1:17" ht="14.25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</row>
    <row r="39" spans="1:17" ht="14.25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</row>
    <row r="40" spans="1:17" ht="14.25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</row>
    <row r="41" spans="1:17" ht="14.2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</row>
  </sheetData>
  <sheetProtection algorithmName="SHA-512" hashValue="xGADvrG/cVh4hqa3Oq8LW6fZEw1xyrKrpNqvRRc5+6G8URAWwqOPZUQmcl5ldfTFvcL9gEaxKxYQISjLAQKDKQ==" saltValue="ajYHMMVAtkBGyQJZs4i+vA==" spinCount="100000" sheet="1" objects="1" scenarios="1"/>
  <mergeCells count="12">
    <mergeCell ref="P4:Q4"/>
    <mergeCell ref="A3:B3"/>
    <mergeCell ref="D3:E3"/>
    <mergeCell ref="G3:H3"/>
    <mergeCell ref="J3:K3"/>
    <mergeCell ref="M3:N3"/>
    <mergeCell ref="P3:Q3"/>
    <mergeCell ref="A4:B4"/>
    <mergeCell ref="D4:E4"/>
    <mergeCell ref="G4:H4"/>
    <mergeCell ref="J4:K4"/>
    <mergeCell ref="M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C6C0-7AF7-4E84-94C7-2E9CF4D0D9D5}">
  <dimension ref="A1:AB1205"/>
  <sheetViews>
    <sheetView topLeftCell="A13" workbookViewId="0">
      <selection activeCell="U13" sqref="U13"/>
    </sheetView>
  </sheetViews>
  <sheetFormatPr defaultColWidth="10.7109375" defaultRowHeight="11.25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12.28515625" style="10" customWidth="1"/>
    <col min="13" max="13" width="3.5703125" style="10" customWidth="1"/>
    <col min="14" max="14" width="3.28515625" style="10" customWidth="1"/>
    <col min="15" max="15" width="26.140625" style="46" bestFit="1" customWidth="1"/>
    <col min="16" max="16384" width="10.7109375" style="10"/>
  </cols>
  <sheetData>
    <row r="1" spans="1:28" s="64" customFormat="1" ht="15" customHeight="1">
      <c r="A1" s="68"/>
      <c r="B1" s="457"/>
      <c r="C1" s="457"/>
      <c r="D1" s="457"/>
      <c r="E1" s="457"/>
      <c r="F1" s="457"/>
      <c r="G1" s="457"/>
      <c r="H1" s="427"/>
      <c r="I1" s="50"/>
      <c r="J1" s="50"/>
      <c r="K1" s="430"/>
      <c r="L1" s="70"/>
      <c r="M1" s="70"/>
      <c r="N1" s="70"/>
      <c r="O1" s="538" t="s">
        <v>0</v>
      </c>
      <c r="P1" s="539"/>
      <c r="Q1" s="539"/>
      <c r="R1" s="540"/>
    </row>
    <row r="2" spans="1:28" s="65" customFormat="1" ht="15" customHeight="1">
      <c r="A2" s="87"/>
      <c r="B2" s="457"/>
      <c r="C2" s="457"/>
      <c r="D2" s="457"/>
      <c r="E2" s="457"/>
      <c r="F2" s="457"/>
      <c r="G2" s="457"/>
      <c r="H2" s="427"/>
      <c r="I2" s="13"/>
      <c r="J2" s="13"/>
      <c r="K2" s="10"/>
      <c r="L2" s="10"/>
      <c r="M2" s="10"/>
      <c r="N2" s="10"/>
      <c r="O2" s="541"/>
      <c r="P2" s="542"/>
      <c r="Q2" s="542"/>
      <c r="R2" s="543"/>
      <c r="T2" s="437" t="s">
        <v>1</v>
      </c>
    </row>
    <row r="3" spans="1:28" s="65" customFormat="1" ht="15" customHeight="1">
      <c r="A3" s="87"/>
      <c r="B3" s="457"/>
      <c r="C3" s="457"/>
      <c r="D3" s="457"/>
      <c r="E3" s="457"/>
      <c r="F3" s="457"/>
      <c r="G3" s="457"/>
      <c r="H3" s="427"/>
      <c r="I3" s="13"/>
      <c r="J3" s="87"/>
      <c r="K3" s="88"/>
      <c r="L3" s="10"/>
      <c r="M3" s="10"/>
      <c r="N3" s="10"/>
      <c r="O3" s="544" t="s">
        <v>2</v>
      </c>
      <c r="P3" s="545"/>
      <c r="Q3" s="545"/>
      <c r="R3" s="546"/>
      <c r="T3" s="438" t="s">
        <v>3</v>
      </c>
    </row>
    <row r="4" spans="1:28" s="65" customFormat="1" ht="15" customHeight="1">
      <c r="A4" s="87"/>
      <c r="H4" s="427"/>
      <c r="I4" s="13"/>
      <c r="J4" s="13"/>
      <c r="K4" s="427"/>
      <c r="L4" s="10"/>
      <c r="M4" s="10"/>
      <c r="N4" s="10"/>
      <c r="O4" s="547" t="s">
        <v>4</v>
      </c>
      <c r="P4" s="548"/>
      <c r="Q4" s="548"/>
      <c r="R4" s="549"/>
      <c r="T4" s="438" t="s">
        <v>5</v>
      </c>
    </row>
    <row r="5" spans="1:28" s="65" customFormat="1" ht="15" customHeight="1">
      <c r="B5" s="458"/>
      <c r="C5" s="458"/>
      <c r="D5" s="458"/>
      <c r="E5" s="458"/>
      <c r="F5" s="458"/>
      <c r="G5" s="458"/>
      <c r="H5" s="458"/>
      <c r="I5" s="458"/>
      <c r="J5" s="458"/>
      <c r="L5" s="10"/>
      <c r="M5" s="10"/>
      <c r="N5" s="10"/>
      <c r="O5" s="550" t="s">
        <v>6</v>
      </c>
      <c r="P5" s="551"/>
      <c r="Q5" s="551"/>
      <c r="R5" s="552"/>
      <c r="T5" s="438" t="s">
        <v>7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459" t="s">
        <v>266</v>
      </c>
      <c r="I6" s="109"/>
      <c r="J6" s="109"/>
      <c r="K6" s="109"/>
      <c r="L6" s="10"/>
      <c r="M6" s="10"/>
      <c r="N6" s="10"/>
      <c r="O6" s="553" t="s">
        <v>9</v>
      </c>
      <c r="P6" s="554"/>
      <c r="Q6" s="554"/>
      <c r="R6" s="555"/>
      <c r="T6" s="438" t="s">
        <v>10</v>
      </c>
    </row>
    <row r="7" spans="1:28" s="65" customFormat="1" ht="15" customHeight="1" thickBot="1">
      <c r="A7" s="521" t="s">
        <v>258</v>
      </c>
      <c r="B7" s="522"/>
      <c r="C7" s="522"/>
      <c r="D7" s="523"/>
      <c r="E7" s="111"/>
      <c r="F7" s="446" t="s">
        <v>259</v>
      </c>
      <c r="G7" s="446"/>
      <c r="H7" s="446"/>
      <c r="I7" s="665"/>
      <c r="J7" s="666"/>
      <c r="K7" s="114" t="s">
        <v>13</v>
      </c>
      <c r="L7" s="45"/>
      <c r="M7" s="45"/>
      <c r="N7" s="10"/>
      <c r="O7" s="556" t="s">
        <v>14</v>
      </c>
      <c r="P7" s="557"/>
      <c r="Q7" s="557"/>
      <c r="R7" s="558"/>
      <c r="T7" s="438" t="s">
        <v>15</v>
      </c>
    </row>
    <row r="8" spans="1:28" s="65" customFormat="1" ht="15" customHeight="1">
      <c r="A8" s="669"/>
      <c r="B8" s="670"/>
      <c r="C8" s="670"/>
      <c r="D8" s="670"/>
      <c r="E8" s="670"/>
      <c r="F8" s="460" t="s">
        <v>260</v>
      </c>
      <c r="G8" s="460"/>
      <c r="H8" s="460"/>
      <c r="I8" s="667"/>
      <c r="J8" s="668"/>
      <c r="K8" s="120"/>
      <c r="L8" s="23"/>
      <c r="M8" s="23"/>
      <c r="N8" s="10"/>
      <c r="O8" s="66"/>
      <c r="P8" s="67"/>
      <c r="Q8" s="67"/>
      <c r="R8" s="66"/>
      <c r="T8" s="438" t="s">
        <v>18</v>
      </c>
    </row>
    <row r="9" spans="1:28" s="65" customFormat="1" ht="15" customHeight="1">
      <c r="A9" s="671"/>
      <c r="B9" s="672"/>
      <c r="C9" s="672"/>
      <c r="D9" s="672"/>
      <c r="E9" s="672"/>
      <c r="F9" s="121"/>
      <c r="G9" s="122"/>
      <c r="H9" s="123"/>
      <c r="I9" s="124"/>
      <c r="J9" s="125"/>
      <c r="K9" s="126" t="s">
        <v>20</v>
      </c>
      <c r="L9" s="14"/>
      <c r="M9" s="14"/>
      <c r="N9" s="10"/>
      <c r="P9" s="10"/>
      <c r="Q9" s="10"/>
      <c r="R9" s="10"/>
      <c r="S9" s="10"/>
      <c r="T9" s="75" t="s">
        <v>21</v>
      </c>
      <c r="U9" s="10"/>
      <c r="V9" s="10"/>
      <c r="W9" s="10"/>
      <c r="X9" s="10"/>
    </row>
    <row r="10" spans="1:28" s="65" customFormat="1" ht="15" customHeight="1" thickBot="1">
      <c r="A10" s="524" t="s">
        <v>22</v>
      </c>
      <c r="B10" s="525"/>
      <c r="C10" s="525"/>
      <c r="D10" s="525"/>
      <c r="E10" s="526"/>
      <c r="F10" s="127"/>
      <c r="G10" s="118"/>
      <c r="H10" s="118"/>
      <c r="I10" s="128"/>
      <c r="J10" s="100" t="s">
        <v>23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36" t="s">
        <v>24</v>
      </c>
      <c r="D11" s="130"/>
      <c r="E11" s="127"/>
      <c r="F11" s="127"/>
      <c r="G11" s="118"/>
      <c r="H11" s="118"/>
      <c r="I11" s="128"/>
      <c r="J11" s="119" t="s">
        <v>25</v>
      </c>
      <c r="K11" s="129"/>
      <c r="L11" s="10"/>
      <c r="M11" s="10"/>
      <c r="N11" s="10"/>
      <c r="O11" s="534" t="s">
        <v>26</v>
      </c>
      <c r="P11" s="535"/>
      <c r="Q11" s="444">
        <f>K75</f>
        <v>0</v>
      </c>
      <c r="R11" s="10"/>
      <c r="T11" s="532" t="s">
        <v>27</v>
      </c>
      <c r="U11" s="533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27" t="s">
        <v>28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3"/>
      <c r="M12" s="23"/>
      <c r="N12" s="10"/>
      <c r="O12" s="45"/>
      <c r="P12" s="77"/>
      <c r="Q12" s="77"/>
      <c r="R12" s="78"/>
      <c r="T12" s="482" t="s">
        <v>29</v>
      </c>
      <c r="U12" s="483">
        <v>152775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30</v>
      </c>
      <c r="I13" s="136"/>
      <c r="J13" s="128"/>
      <c r="K13" s="137" t="s">
        <v>31</v>
      </c>
      <c r="L13" s="143" t="s">
        <v>261</v>
      </c>
      <c r="M13" s="22"/>
      <c r="N13" s="10"/>
      <c r="O13" s="10"/>
      <c r="R13" s="76"/>
      <c r="S13" s="76"/>
      <c r="T13" s="482" t="s">
        <v>35</v>
      </c>
      <c r="U13" s="483">
        <v>203700</v>
      </c>
      <c r="V13" s="68"/>
      <c r="W13" s="68"/>
    </row>
    <row r="14" spans="1:28" s="65" customFormat="1" ht="15" customHeight="1" thickBot="1">
      <c r="A14" s="115"/>
      <c r="B14" s="91"/>
      <c r="C14" s="91"/>
      <c r="D14" s="138" t="s">
        <v>262</v>
      </c>
      <c r="E14" s="528" t="s">
        <v>37</v>
      </c>
      <c r="F14" s="529"/>
      <c r="G14" s="72" t="s">
        <v>38</v>
      </c>
      <c r="H14" s="73" t="s">
        <v>39</v>
      </c>
      <c r="I14" s="74" t="s">
        <v>40</v>
      </c>
      <c r="J14" s="142" t="s">
        <v>41</v>
      </c>
      <c r="K14" s="143" t="s">
        <v>42</v>
      </c>
      <c r="L14" s="22"/>
      <c r="M14" s="22"/>
      <c r="N14" s="10"/>
      <c r="O14" s="10"/>
      <c r="P14" s="10"/>
      <c r="Q14" s="10"/>
      <c r="R14" s="10"/>
      <c r="S14" s="10"/>
      <c r="T14" s="10"/>
    </row>
    <row r="15" spans="1:28" s="65" customFormat="1" ht="15" customHeight="1">
      <c r="A15" s="144">
        <v>1</v>
      </c>
      <c r="B15" s="145"/>
      <c r="C15" s="101"/>
      <c r="D15" s="464"/>
      <c r="E15" s="530"/>
      <c r="F15" s="531"/>
      <c r="G15" s="147"/>
      <c r="H15" s="147"/>
      <c r="I15" s="148"/>
      <c r="J15" s="461"/>
      <c r="K15" s="469"/>
      <c r="L15" s="470"/>
      <c r="M15" s="10"/>
      <c r="N15" s="10"/>
      <c r="P15" s="10"/>
      <c r="Q15" s="10"/>
      <c r="R15" s="10"/>
      <c r="S15" s="10"/>
      <c r="T15" s="76" t="s">
        <v>46</v>
      </c>
    </row>
    <row r="16" spans="1:28" s="65" customFormat="1" ht="15" customHeight="1">
      <c r="A16" s="144">
        <v>2</v>
      </c>
      <c r="B16" s="145"/>
      <c r="C16" s="101"/>
      <c r="D16" s="364"/>
      <c r="E16" s="530"/>
      <c r="F16" s="531"/>
      <c r="G16" s="147"/>
      <c r="H16" s="147"/>
      <c r="I16" s="148"/>
      <c r="J16" s="461"/>
      <c r="K16" s="469"/>
      <c r="L16" s="470"/>
      <c r="M16" s="10"/>
      <c r="N16" s="10"/>
      <c r="P16" s="10"/>
      <c r="Q16" s="10"/>
      <c r="R16" s="10"/>
      <c r="S16" s="10"/>
      <c r="T16" s="76" t="s">
        <v>48</v>
      </c>
    </row>
    <row r="17" spans="1:20" s="65" customFormat="1" ht="15" customHeight="1">
      <c r="A17" s="144">
        <v>3</v>
      </c>
      <c r="B17" s="145"/>
      <c r="C17" s="101"/>
      <c r="D17" s="364"/>
      <c r="E17" s="530"/>
      <c r="F17" s="531"/>
      <c r="G17" s="147"/>
      <c r="H17" s="147"/>
      <c r="I17" s="148"/>
      <c r="J17" s="461"/>
      <c r="K17" s="469"/>
      <c r="L17" s="470"/>
      <c r="M17" s="10"/>
      <c r="N17" s="10"/>
      <c r="O17" s="10"/>
      <c r="P17" s="10"/>
      <c r="Q17" s="10"/>
      <c r="R17" s="10"/>
      <c r="S17" s="10"/>
      <c r="T17" s="10"/>
    </row>
    <row r="18" spans="1:20" s="65" customFormat="1" ht="15" customHeight="1">
      <c r="A18" s="144">
        <v>4</v>
      </c>
      <c r="B18" s="145"/>
      <c r="C18" s="101"/>
      <c r="D18" s="364"/>
      <c r="E18" s="530"/>
      <c r="F18" s="531"/>
      <c r="G18" s="147"/>
      <c r="H18" s="147"/>
      <c r="I18" s="148"/>
      <c r="J18" s="461"/>
      <c r="K18" s="469"/>
      <c r="L18" s="470"/>
      <c r="M18" s="10"/>
      <c r="N18" s="10"/>
      <c r="O18" s="10"/>
      <c r="P18" s="10"/>
      <c r="Q18" s="10"/>
      <c r="R18" s="10"/>
      <c r="S18" s="10"/>
      <c r="T18" s="10"/>
    </row>
    <row r="19" spans="1:20" s="65" customFormat="1" ht="15" customHeight="1">
      <c r="A19" s="144">
        <v>5</v>
      </c>
      <c r="B19" s="145"/>
      <c r="C19" s="101"/>
      <c r="D19" s="364"/>
      <c r="E19" s="530"/>
      <c r="F19" s="531"/>
      <c r="G19" s="147"/>
      <c r="H19" s="147"/>
      <c r="I19" s="148"/>
      <c r="J19" s="461"/>
      <c r="K19" s="469"/>
      <c r="L19" s="470"/>
      <c r="M19" s="10"/>
      <c r="N19" s="10"/>
      <c r="O19" s="10"/>
      <c r="P19" s="10"/>
      <c r="Q19" s="10"/>
      <c r="R19" s="10"/>
    </row>
    <row r="20" spans="1:20" s="65" customFormat="1" ht="15" customHeight="1">
      <c r="A20" s="144">
        <v>6</v>
      </c>
      <c r="B20" s="145"/>
      <c r="C20" s="101"/>
      <c r="D20" s="364"/>
      <c r="E20" s="530"/>
      <c r="F20" s="531"/>
      <c r="G20" s="147"/>
      <c r="H20" s="147"/>
      <c r="I20" s="148"/>
      <c r="J20" s="461"/>
      <c r="K20" s="469"/>
      <c r="L20" s="470"/>
      <c r="M20" s="10"/>
      <c r="N20" s="10"/>
      <c r="O20" s="10"/>
      <c r="P20" s="10"/>
      <c r="Q20" s="10"/>
      <c r="R20" s="10"/>
    </row>
    <row r="21" spans="1:20" s="65" customFormat="1" ht="15" customHeight="1">
      <c r="A21" s="144">
        <v>7</v>
      </c>
      <c r="B21" s="145"/>
      <c r="C21" s="101"/>
      <c r="D21" s="364"/>
      <c r="E21" s="530"/>
      <c r="F21" s="531"/>
      <c r="G21" s="147"/>
      <c r="H21" s="147"/>
      <c r="I21" s="148"/>
      <c r="J21" s="461"/>
      <c r="K21" s="469"/>
      <c r="L21" s="470"/>
      <c r="M21" s="10"/>
      <c r="N21" s="10"/>
      <c r="O21" s="10"/>
      <c r="P21" s="10"/>
      <c r="Q21" s="10"/>
      <c r="R21" s="10"/>
      <c r="S21" s="10"/>
      <c r="T21" s="10"/>
    </row>
    <row r="22" spans="1:20" s="65" customFormat="1" ht="15" customHeight="1">
      <c r="A22" s="144">
        <v>8</v>
      </c>
      <c r="B22" s="145"/>
      <c r="C22" s="101"/>
      <c r="D22" s="364"/>
      <c r="E22" s="530"/>
      <c r="F22" s="531"/>
      <c r="G22" s="147"/>
      <c r="H22" s="147"/>
      <c r="I22" s="148"/>
      <c r="J22" s="461"/>
      <c r="K22" s="469"/>
      <c r="L22" s="470"/>
      <c r="M22" s="10"/>
      <c r="N22" s="10"/>
      <c r="O22" s="10"/>
      <c r="P22" s="10"/>
      <c r="Q22" s="10"/>
      <c r="R22" s="10"/>
      <c r="S22" s="10"/>
      <c r="T22" s="10"/>
    </row>
    <row r="23" spans="1:20" s="65" customFormat="1" ht="15" customHeight="1">
      <c r="A23" s="144">
        <v>9</v>
      </c>
      <c r="B23" s="145"/>
      <c r="C23" s="101"/>
      <c r="D23" s="364"/>
      <c r="E23" s="530"/>
      <c r="F23" s="531"/>
      <c r="G23" s="147"/>
      <c r="H23" s="147"/>
      <c r="I23" s="148"/>
      <c r="J23" s="461"/>
      <c r="K23" s="469"/>
      <c r="L23" s="470"/>
      <c r="M23" s="10"/>
      <c r="N23" s="10"/>
      <c r="O23" s="10"/>
      <c r="P23" s="10"/>
      <c r="Q23" s="10"/>
      <c r="R23" s="10"/>
      <c r="S23" s="10"/>
      <c r="T23" s="10"/>
    </row>
    <row r="24" spans="1:20" s="65" customFormat="1" ht="15" customHeight="1">
      <c r="A24" s="144">
        <v>10</v>
      </c>
      <c r="B24" s="145"/>
      <c r="C24" s="101"/>
      <c r="D24" s="364"/>
      <c r="E24" s="530"/>
      <c r="F24" s="531"/>
      <c r="G24" s="147"/>
      <c r="H24" s="152"/>
      <c r="I24" s="153"/>
      <c r="J24" s="461"/>
      <c r="K24" s="469"/>
      <c r="L24" s="470"/>
      <c r="M24" s="10"/>
      <c r="N24" s="10"/>
      <c r="O24" s="10"/>
      <c r="P24" s="10"/>
      <c r="Q24" s="10"/>
      <c r="R24" s="10"/>
      <c r="S24" s="10"/>
      <c r="T24" s="10"/>
    </row>
    <row r="25" spans="1:20" s="65" customFormat="1" ht="15" customHeight="1">
      <c r="A25" s="144"/>
      <c r="B25" s="101"/>
      <c r="C25" s="101"/>
      <c r="D25" s="154" t="s">
        <v>49</v>
      </c>
      <c r="E25" s="530"/>
      <c r="F25" s="531"/>
      <c r="G25" s="155"/>
      <c r="H25" s="518"/>
      <c r="I25" s="519"/>
      <c r="J25" s="461"/>
      <c r="K25" s="469"/>
      <c r="L25" s="470"/>
      <c r="M25" s="13"/>
      <c r="N25" s="10"/>
      <c r="O25" s="10"/>
      <c r="P25" s="10"/>
      <c r="Q25" s="10"/>
      <c r="R25" s="10"/>
      <c r="S25" s="10"/>
      <c r="T25" s="10"/>
    </row>
    <row r="26" spans="1:20" s="65" customFormat="1" ht="15" customHeight="1">
      <c r="A26" s="144"/>
      <c r="B26" s="101"/>
      <c r="C26" s="101"/>
      <c r="D26" s="154" t="s">
        <v>49</v>
      </c>
      <c r="E26" s="530"/>
      <c r="F26" s="531"/>
      <c r="G26" s="155"/>
      <c r="H26" s="518"/>
      <c r="I26" s="519"/>
      <c r="J26" s="461"/>
      <c r="K26" s="469"/>
      <c r="L26" s="470"/>
      <c r="M26" s="13"/>
      <c r="N26" s="10"/>
      <c r="O26" s="10"/>
      <c r="P26" s="10"/>
      <c r="Q26" s="10"/>
      <c r="R26" s="10"/>
      <c r="S26" s="10"/>
      <c r="T26" s="10"/>
    </row>
    <row r="27" spans="1:20" s="65" customFormat="1" ht="15" customHeight="1">
      <c r="A27" s="144"/>
      <c r="B27" s="101"/>
      <c r="C27" s="101"/>
      <c r="D27" s="154" t="s">
        <v>49</v>
      </c>
      <c r="E27" s="530"/>
      <c r="F27" s="531"/>
      <c r="G27" s="155"/>
      <c r="H27" s="518"/>
      <c r="I27" s="519"/>
      <c r="J27" s="461"/>
      <c r="K27" s="469"/>
      <c r="L27" s="470"/>
      <c r="M27" s="13"/>
      <c r="N27" s="10"/>
      <c r="O27" s="10"/>
      <c r="P27" s="10"/>
      <c r="Q27" s="10"/>
      <c r="R27" s="10"/>
      <c r="S27" s="10"/>
      <c r="T27" s="10"/>
    </row>
    <row r="28" spans="1:20" s="65" customFormat="1" ht="15" customHeight="1" thickBot="1">
      <c r="A28" s="144"/>
      <c r="B28" s="101"/>
      <c r="C28" s="101"/>
      <c r="D28" s="154" t="s">
        <v>49</v>
      </c>
      <c r="E28" s="561"/>
      <c r="F28" s="562"/>
      <c r="G28" s="155"/>
      <c r="H28" s="518"/>
      <c r="I28" s="519"/>
      <c r="J28" s="461"/>
      <c r="K28" s="471"/>
      <c r="L28" s="470"/>
      <c r="M28" s="13"/>
      <c r="N28" s="10"/>
      <c r="O28" s="10"/>
      <c r="P28" s="10"/>
      <c r="Q28" s="10"/>
      <c r="R28" s="10"/>
      <c r="S28" s="10"/>
      <c r="T28" s="10"/>
    </row>
    <row r="29" spans="1:20" s="65" customFormat="1" ht="15" customHeight="1" thickBot="1">
      <c r="A29" s="158"/>
      <c r="B29" s="101"/>
      <c r="C29" s="101"/>
      <c r="D29" s="410" t="s">
        <v>50</v>
      </c>
      <c r="E29" s="563"/>
      <c r="F29" s="561"/>
      <c r="G29" s="368">
        <f>SUM(G15:G28)</f>
        <v>0</v>
      </c>
      <c r="H29" s="368">
        <f t="shared" ref="H29:I29" si="0">SUM(H15:H28)</f>
        <v>0</v>
      </c>
      <c r="I29" s="368">
        <f t="shared" si="0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10"/>
      <c r="P29" s="10"/>
      <c r="Q29" s="10"/>
      <c r="R29" s="10"/>
      <c r="S29" s="10"/>
      <c r="T29" s="10"/>
    </row>
    <row r="30" spans="1:20" s="65" customFormat="1" ht="15" customHeight="1" thickBot="1">
      <c r="A30" s="159" t="s">
        <v>52</v>
      </c>
      <c r="B30" s="160" t="s">
        <v>53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10"/>
      <c r="P30" s="10"/>
      <c r="Q30" s="10"/>
      <c r="R30" s="10"/>
      <c r="S30" s="10"/>
      <c r="T30" s="10"/>
    </row>
    <row r="31" spans="1:20" s="65" customFormat="1" ht="15" customHeight="1">
      <c r="A31" s="162">
        <v>1</v>
      </c>
      <c r="B31" s="318"/>
      <c r="C31" s="100"/>
      <c r="D31" s="92" t="s">
        <v>54</v>
      </c>
      <c r="E31" s="133"/>
      <c r="F31" s="133"/>
      <c r="G31" s="147"/>
      <c r="H31" s="520" t="s">
        <v>55</v>
      </c>
      <c r="I31" s="520"/>
      <c r="J31" s="465"/>
      <c r="K31" s="466"/>
      <c r="L31" s="468"/>
      <c r="M31" s="13"/>
      <c r="N31" s="10"/>
      <c r="O31" s="10"/>
      <c r="P31" s="10"/>
      <c r="Q31" s="10"/>
      <c r="R31" s="10"/>
      <c r="S31" s="10"/>
      <c r="T31" s="10"/>
    </row>
    <row r="32" spans="1:20" s="65" customFormat="1" ht="15" customHeight="1" thickBot="1">
      <c r="A32" s="144">
        <v>2</v>
      </c>
      <c r="B32" s="312"/>
      <c r="C32" s="101"/>
      <c r="D32" s="98" t="s">
        <v>54</v>
      </c>
      <c r="E32" s="113"/>
      <c r="F32" s="113"/>
      <c r="G32" s="147"/>
      <c r="H32" s="512" t="s">
        <v>55</v>
      </c>
      <c r="I32" s="512"/>
      <c r="J32" s="461"/>
      <c r="K32" s="467"/>
      <c r="L32" s="468"/>
      <c r="M32" s="13"/>
      <c r="N32" s="10"/>
      <c r="O32" s="10"/>
      <c r="P32" s="10"/>
      <c r="Q32" s="10"/>
      <c r="R32" s="10"/>
      <c r="S32" s="10"/>
      <c r="T32" s="10"/>
    </row>
    <row r="33" spans="1:24" s="65" customFormat="1" ht="15" customHeight="1" thickBot="1">
      <c r="A33" s="144">
        <v>3</v>
      </c>
      <c r="B33" s="312"/>
      <c r="C33" s="101"/>
      <c r="D33" s="107" t="s">
        <v>58</v>
      </c>
      <c r="E33" s="473"/>
      <c r="F33" s="80" t="s">
        <v>59</v>
      </c>
      <c r="G33" s="147"/>
      <c r="H33" s="512" t="s">
        <v>55</v>
      </c>
      <c r="I33" s="512"/>
      <c r="J33" s="461"/>
      <c r="K33" s="467"/>
      <c r="L33" s="468"/>
      <c r="M33" s="13"/>
      <c r="N33" s="10"/>
      <c r="O33" s="10"/>
      <c r="P33" s="10"/>
      <c r="Q33" s="10"/>
      <c r="R33" s="10"/>
      <c r="S33" s="10"/>
      <c r="T33" s="10"/>
    </row>
    <row r="34" spans="1:24" s="65" customFormat="1" ht="15" customHeight="1">
      <c r="A34" s="144">
        <v>4</v>
      </c>
      <c r="B34" s="311"/>
      <c r="C34" s="97"/>
      <c r="D34" s="98" t="s">
        <v>61</v>
      </c>
      <c r="E34" s="133"/>
      <c r="F34" s="107"/>
      <c r="G34" s="147"/>
      <c r="H34" s="512" t="s">
        <v>62</v>
      </c>
      <c r="I34" s="512"/>
      <c r="J34" s="461"/>
      <c r="K34" s="467"/>
      <c r="L34" s="468"/>
      <c r="M34" s="13"/>
      <c r="N34" s="10"/>
      <c r="O34" s="10"/>
      <c r="P34" s="10"/>
      <c r="Q34" s="10"/>
      <c r="R34" s="10"/>
      <c r="S34" s="10"/>
      <c r="T34" s="10"/>
    </row>
    <row r="35" spans="1:24" s="65" customFormat="1" ht="15" customHeight="1">
      <c r="A35" s="95"/>
      <c r="B35" s="311"/>
      <c r="C35" s="97"/>
      <c r="D35" s="21" t="s">
        <v>64</v>
      </c>
      <c r="E35" s="107"/>
      <c r="F35" s="107"/>
      <c r="G35" s="147"/>
      <c r="H35" s="512" t="s">
        <v>62</v>
      </c>
      <c r="I35" s="512"/>
      <c r="J35" s="461"/>
      <c r="K35" s="467"/>
      <c r="L35" s="468"/>
      <c r="M35" s="13"/>
      <c r="N35" s="10"/>
      <c r="O35" s="10"/>
      <c r="P35" s="10"/>
      <c r="Q35" s="10"/>
      <c r="R35" s="10"/>
      <c r="S35" s="10"/>
      <c r="T35" s="10"/>
    </row>
    <row r="36" spans="1:24" s="65" customFormat="1" ht="15" customHeight="1" thickBot="1">
      <c r="A36" s="167">
        <v>5</v>
      </c>
      <c r="B36" s="311"/>
      <c r="C36" s="97"/>
      <c r="D36" s="98" t="s">
        <v>65</v>
      </c>
      <c r="E36" s="98"/>
      <c r="F36" s="98"/>
      <c r="G36" s="155"/>
      <c r="H36" s="512" t="s">
        <v>55</v>
      </c>
      <c r="I36" s="512"/>
      <c r="J36" s="461"/>
      <c r="K36" s="462"/>
      <c r="L36" s="468"/>
      <c r="M36" s="13"/>
      <c r="N36" s="10"/>
      <c r="O36" s="10"/>
      <c r="P36" s="10"/>
      <c r="Q36" s="10"/>
      <c r="R36" s="10"/>
      <c r="S36" s="10"/>
      <c r="T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66</v>
      </c>
      <c r="K37" s="169">
        <f>SUM(K29:K36)</f>
        <v>0</v>
      </c>
      <c r="L37" s="13"/>
      <c r="M37" s="13"/>
      <c r="N37" s="10"/>
      <c r="O37" s="46"/>
      <c r="P37" s="10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13" t="s">
        <v>67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3"/>
      <c r="M38" s="13"/>
      <c r="N38" s="10"/>
      <c r="O38" s="46"/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268"/>
      <c r="B39" s="268"/>
      <c r="C39" s="268"/>
      <c r="D39" s="115"/>
      <c r="E39" s="100"/>
      <c r="F39" s="100"/>
      <c r="G39" s="100"/>
      <c r="H39" s="100"/>
      <c r="I39" s="100"/>
      <c r="J39" s="177" t="s">
        <v>68</v>
      </c>
      <c r="K39" s="267">
        <f>SUM(J29:J36)</f>
        <v>0</v>
      </c>
      <c r="L39" s="13"/>
      <c r="M39" s="13"/>
      <c r="N39" s="10"/>
      <c r="O39" s="46"/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70"/>
      <c r="B40" s="170"/>
      <c r="C40" s="170"/>
      <c r="D40" s="103"/>
      <c r="E40" s="175"/>
      <c r="F40" s="175"/>
      <c r="G40" s="175"/>
      <c r="H40" s="175"/>
      <c r="I40" s="121"/>
      <c r="J40" s="175" t="s">
        <v>69</v>
      </c>
      <c r="K40" s="171">
        <f>SUM(K37+K39)</f>
        <v>0</v>
      </c>
      <c r="L40" s="13"/>
      <c r="M40" s="13"/>
      <c r="N40" s="10"/>
      <c r="O40" s="46"/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13" t="s">
        <v>70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71</v>
      </c>
      <c r="F42" s="517"/>
      <c r="G42" s="517"/>
      <c r="H42" s="517"/>
      <c r="I42" s="100"/>
      <c r="J42" s="127" t="s">
        <v>72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73</v>
      </c>
      <c r="C43" s="431"/>
      <c r="D43" s="432"/>
      <c r="E43" s="100"/>
      <c r="F43" s="517"/>
      <c r="G43" s="517"/>
      <c r="H43" s="517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74</v>
      </c>
      <c r="C44" s="431"/>
      <c r="D44" s="432"/>
      <c r="E44" s="133"/>
      <c r="F44" s="517"/>
      <c r="G44" s="517"/>
      <c r="H44" s="517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75</v>
      </c>
      <c r="C45" s="431"/>
      <c r="D45" s="432"/>
      <c r="E45" s="133"/>
      <c r="F45" s="517"/>
      <c r="G45" s="517"/>
      <c r="H45" s="517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76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13" t="s">
        <v>77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78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79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80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13" t="s">
        <v>81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82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83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84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85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86</v>
      </c>
      <c r="P55" s="201" t="s">
        <v>87</v>
      </c>
      <c r="Q55" s="201" t="s">
        <v>88</v>
      </c>
      <c r="R55" s="201" t="s">
        <v>89</v>
      </c>
      <c r="S55" s="201" t="s">
        <v>90</v>
      </c>
      <c r="T55" s="201" t="s">
        <v>91</v>
      </c>
      <c r="U55" s="201" t="s">
        <v>92</v>
      </c>
      <c r="V55" s="10"/>
      <c r="W55" s="10"/>
      <c r="X55" s="10"/>
    </row>
    <row r="56" spans="1:24" s="65" customFormat="1" ht="15" customHeight="1" thickTop="1" thickBot="1">
      <c r="A56" s="97"/>
      <c r="B56" s="181" t="s">
        <v>93</v>
      </c>
      <c r="C56" s="97"/>
      <c r="D56" s="98"/>
      <c r="E56" s="182"/>
      <c r="F56" s="97"/>
      <c r="G56" s="97"/>
      <c r="H56" s="99"/>
      <c r="I56" s="97"/>
      <c r="J56" s="103" t="s">
        <v>94</v>
      </c>
      <c r="K56" s="434">
        <f>SUM(K52:K55)</f>
        <v>0</v>
      </c>
      <c r="L56" s="13"/>
      <c r="M56" s="13"/>
      <c r="N56" s="100"/>
      <c r="O56" s="199"/>
      <c r="P56" s="202" t="s">
        <v>95</v>
      </c>
      <c r="Q56" s="202" t="s">
        <v>96</v>
      </c>
      <c r="R56" s="202" t="s">
        <v>97</v>
      </c>
      <c r="S56" s="202" t="s">
        <v>98</v>
      </c>
      <c r="T56" s="202" t="s">
        <v>99</v>
      </c>
      <c r="U56" s="100" t="s">
        <v>100</v>
      </c>
      <c r="V56" s="10"/>
      <c r="W56" s="10"/>
      <c r="X56" s="10"/>
    </row>
    <row r="57" spans="1:24" s="65" customFormat="1" ht="15" customHeight="1" thickBot="1">
      <c r="A57" s="513" t="s">
        <v>101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3"/>
      <c r="M57" s="13"/>
      <c r="N57" s="203">
        <v>57</v>
      </c>
      <c r="O57" s="204" t="s">
        <v>102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103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104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105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106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107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108</v>
      </c>
      <c r="P60" s="212">
        <f>SUM(P58:P59)</f>
        <v>0</v>
      </c>
      <c r="Q60" s="212">
        <f t="shared" ref="Q60:T60" si="1">SUM(Q58:Q59)</f>
        <v>0</v>
      </c>
      <c r="R60" s="212">
        <f t="shared" si="1"/>
        <v>0</v>
      </c>
      <c r="S60" s="212">
        <f t="shared" si="1"/>
        <v>0</v>
      </c>
      <c r="T60" s="213">
        <f t="shared" si="1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109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110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111</v>
      </c>
      <c r="D62" s="98"/>
      <c r="E62" s="98" t="s">
        <v>112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113</v>
      </c>
      <c r="P62" s="215">
        <f>IF(P60&lt;25000,P60,25000)</f>
        <v>0</v>
      </c>
      <c r="Q62" s="215">
        <f t="shared" ref="Q62:T62" si="2">IF(Q60&lt;25000,Q60, 25000)</f>
        <v>0</v>
      </c>
      <c r="R62" s="215">
        <f t="shared" si="2"/>
        <v>0</v>
      </c>
      <c r="S62" s="215">
        <f t="shared" si="2"/>
        <v>0</v>
      </c>
      <c r="T62" s="215">
        <f t="shared" si="2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114</v>
      </c>
      <c r="D63" s="98"/>
      <c r="E63" s="98" t="s">
        <v>115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116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3">S60-S62</f>
        <v>0</v>
      </c>
      <c r="T63" s="218">
        <f t="shared" si="3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117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4">SUM(Q62:Q63)</f>
        <v>0</v>
      </c>
      <c r="R64" s="219">
        <f t="shared" si="4"/>
        <v>0</v>
      </c>
      <c r="S64" s="219">
        <f t="shared" si="4"/>
        <v>0</v>
      </c>
      <c r="T64" s="219">
        <f t="shared" si="4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118</v>
      </c>
      <c r="D65" s="98"/>
      <c r="E65" s="98"/>
      <c r="F65" s="98"/>
      <c r="G65" s="97"/>
      <c r="H65" s="99"/>
      <c r="I65" s="97"/>
      <c r="J65" s="101" t="s">
        <v>119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120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121</v>
      </c>
      <c r="K67" s="104">
        <f>SUM(K58+K59+K60+K61+K62+K63+K65+K66)</f>
        <v>0</v>
      </c>
      <c r="L67" s="13"/>
      <c r="M67" s="13"/>
      <c r="N67" s="10"/>
      <c r="O67" s="10"/>
      <c r="P67" s="10"/>
      <c r="Q67" s="10"/>
      <c r="R67" s="10"/>
      <c r="S67" s="10"/>
      <c r="T67" s="10"/>
    </row>
    <row r="68" spans="1:24" s="65" customFormat="1" ht="15" customHeight="1" thickBot="1">
      <c r="A68" s="513" t="s">
        <v>122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SUM(K40+K46+K50+K56+K67)</f>
        <v>0</v>
      </c>
      <c r="L68" s="13"/>
      <c r="M68" s="13"/>
      <c r="N68" s="10"/>
      <c r="O68" s="10"/>
      <c r="P68" s="10"/>
      <c r="Q68" s="10"/>
      <c r="R68" s="10"/>
      <c r="S68" s="10"/>
      <c r="T68" s="10"/>
    </row>
    <row r="69" spans="1:24" s="65" customFormat="1" ht="15" customHeight="1" thickBot="1">
      <c r="A69" s="184" t="s">
        <v>123</v>
      </c>
      <c r="B69" s="184" t="s">
        <v>263</v>
      </c>
      <c r="C69" s="184"/>
      <c r="D69" s="177"/>
      <c r="E69" s="177"/>
      <c r="F69" s="172"/>
      <c r="G69" s="172"/>
      <c r="H69" s="100"/>
      <c r="I69" s="100"/>
      <c r="J69" s="100"/>
      <c r="K69" s="104">
        <f>E70*D70</f>
        <v>0</v>
      </c>
      <c r="L69" s="13"/>
      <c r="M69" s="13"/>
      <c r="N69" s="10"/>
      <c r="O69" s="10"/>
      <c r="P69" s="10"/>
      <c r="Q69" s="10"/>
      <c r="R69" s="10"/>
      <c r="S69" s="10"/>
      <c r="T69" s="10"/>
    </row>
    <row r="70" spans="1:24" s="65" customFormat="1" ht="15" customHeight="1" thickBot="1">
      <c r="A70" s="115"/>
      <c r="B70" s="100"/>
      <c r="C70" s="100"/>
      <c r="D70" s="463"/>
      <c r="E70" s="149">
        <f>SUM(K68-K46-K56-K63-K66)</f>
        <v>0</v>
      </c>
      <c r="F70" s="187"/>
      <c r="G70" s="187"/>
      <c r="H70" s="100"/>
      <c r="I70" s="100"/>
      <c r="J70" s="177" t="s">
        <v>126</v>
      </c>
      <c r="K70" s="296">
        <f>K69</f>
        <v>0</v>
      </c>
      <c r="L70" s="13"/>
      <c r="M70" s="13"/>
      <c r="N70" s="10"/>
      <c r="O70" s="10"/>
      <c r="P70" s="10"/>
      <c r="Q70" s="10"/>
      <c r="R70" s="10"/>
      <c r="S70" s="10"/>
      <c r="T70" s="10"/>
    </row>
    <row r="71" spans="1:24" s="65" customFormat="1" ht="15" customHeight="1" thickBot="1">
      <c r="A71" s="513" t="s">
        <v>128</v>
      </c>
      <c r="B71" s="514"/>
      <c r="C71" s="514"/>
      <c r="D71" s="514"/>
      <c r="E71" s="514"/>
      <c r="F71" s="514"/>
      <c r="G71" s="514"/>
      <c r="H71" s="514"/>
      <c r="I71" s="514"/>
      <c r="J71" s="514"/>
      <c r="K71" s="169">
        <f>K70+K68</f>
        <v>0</v>
      </c>
      <c r="L71" s="13"/>
      <c r="M71" s="22"/>
      <c r="N71" s="10"/>
      <c r="O71" s="10"/>
      <c r="P71" s="10"/>
      <c r="Q71" s="10"/>
      <c r="R71" s="10"/>
      <c r="S71" s="10"/>
      <c r="T71" s="10"/>
    </row>
    <row r="72" spans="1:24" s="65" customFormat="1" ht="15" customHeight="1" thickBot="1">
      <c r="A72" s="188" t="s">
        <v>130</v>
      </c>
      <c r="B72" s="188" t="s">
        <v>131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10"/>
      <c r="P72" s="10"/>
      <c r="Q72" s="10"/>
      <c r="R72" s="10"/>
      <c r="S72" s="10"/>
      <c r="T72" s="10"/>
    </row>
    <row r="73" spans="1:24" s="65" customFormat="1" ht="15" customHeight="1" thickBot="1">
      <c r="A73" s="513" t="s">
        <v>133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96">
        <f>K71-K72</f>
        <v>0</v>
      </c>
      <c r="L73" s="13"/>
      <c r="M73" s="13"/>
      <c r="N73" s="10"/>
      <c r="O73" s="10"/>
      <c r="P73" s="10"/>
      <c r="Q73" s="10"/>
      <c r="R73" s="10"/>
      <c r="S73" s="10"/>
      <c r="T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10"/>
      <c r="P74" s="10"/>
      <c r="Q74" s="10"/>
      <c r="R74" s="10"/>
      <c r="S74" s="10"/>
      <c r="T74" s="10"/>
    </row>
    <row r="75" spans="1:24" s="65" customFormat="1" ht="15" customHeight="1" thickBot="1">
      <c r="A75" s="10"/>
      <c r="B75" s="10"/>
      <c r="C75" s="10"/>
      <c r="D75" s="44"/>
      <c r="E75" s="44"/>
      <c r="F75" s="10"/>
      <c r="G75" s="10"/>
      <c r="H75" s="662" t="s">
        <v>26</v>
      </c>
      <c r="I75" s="663"/>
      <c r="J75" s="664"/>
      <c r="K75" s="445">
        <f>K68-U59</f>
        <v>0</v>
      </c>
      <c r="L75" s="13"/>
      <c r="M75" s="13"/>
      <c r="N75" s="10"/>
      <c r="O75" s="10"/>
      <c r="P75" s="10"/>
      <c r="Q75" s="10"/>
      <c r="R75" s="10"/>
      <c r="S75" s="10"/>
      <c r="T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137</v>
      </c>
      <c r="L76" s="10"/>
      <c r="M76" s="10"/>
      <c r="N76" s="10"/>
      <c r="O76" s="10"/>
      <c r="P76" s="10"/>
      <c r="Q76" s="10"/>
      <c r="R76" s="10"/>
      <c r="S76" s="10"/>
      <c r="T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mergeCells count="53">
    <mergeCell ref="H75:J75"/>
    <mergeCell ref="I7:J7"/>
    <mergeCell ref="I8:J8"/>
    <mergeCell ref="A8:E9"/>
    <mergeCell ref="A51:K51"/>
    <mergeCell ref="A57:K57"/>
    <mergeCell ref="A68:J68"/>
    <mergeCell ref="A71:J71"/>
    <mergeCell ref="A73:J73"/>
    <mergeCell ref="A41:K41"/>
    <mergeCell ref="F42:H42"/>
    <mergeCell ref="F43:H43"/>
    <mergeCell ref="F44:H44"/>
    <mergeCell ref="F45:H45"/>
    <mergeCell ref="A47:K47"/>
    <mergeCell ref="H32:I32"/>
    <mergeCell ref="H33:I33"/>
    <mergeCell ref="H34:I34"/>
    <mergeCell ref="H35:I35"/>
    <mergeCell ref="H36:I36"/>
    <mergeCell ref="A38:K38"/>
    <mergeCell ref="H31:I31"/>
    <mergeCell ref="E23:F23"/>
    <mergeCell ref="E24:F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E22:F22"/>
    <mergeCell ref="O11:P11"/>
    <mergeCell ref="T11:U11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O6:R6"/>
    <mergeCell ref="A7:D7"/>
    <mergeCell ref="O7:R7"/>
    <mergeCell ref="A10:E10"/>
    <mergeCell ref="O1:R2"/>
    <mergeCell ref="O3:R3"/>
    <mergeCell ref="O4:R4"/>
    <mergeCell ref="O5:R5"/>
  </mergeCells>
  <hyperlinks>
    <hyperlink ref="T9" r:id="rId1" xr:uid="{77090487-A9A2-4155-A918-13ADA6E98AF3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09C16F4EB7A438CA0B81FA04D50C8" ma:contentTypeVersion="10" ma:contentTypeDescription="Create a new document." ma:contentTypeScope="" ma:versionID="0b4bc3d29a8948f794d7adad4b0e8266">
  <xsd:schema xmlns:xsd="http://www.w3.org/2001/XMLSchema" xmlns:xs="http://www.w3.org/2001/XMLSchema" xmlns:p="http://schemas.microsoft.com/office/2006/metadata/properties" xmlns:ns3="dbf96d95-a11a-4cc6-bab5-03e806b41c09" targetNamespace="http://schemas.microsoft.com/office/2006/metadata/properties" ma:root="true" ma:fieldsID="38d66aa56df2e2ad31f6ffad4d86e386" ns3:_="">
    <xsd:import namespace="dbf96d95-a11a-4cc6-bab5-03e806b41c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96d95-a11a-4cc6-bab5-03e806b41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934BE4-17FF-42F8-8B36-0E4972771F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D8589D-692F-421C-B1CF-30C288E976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38E225-9321-48E2-9A37-60F729449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96d95-a11a-4cc6-bab5-03e806b41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Rates</vt:lpstr>
      <vt:lpstr>UofSC Year 1</vt:lpstr>
      <vt:lpstr>UofSC Year 2</vt:lpstr>
      <vt:lpstr>UofSC Year 3</vt:lpstr>
      <vt:lpstr>UofSC Year 4</vt:lpstr>
      <vt:lpstr>UofSC Year 5</vt:lpstr>
      <vt:lpstr> Summary </vt:lpstr>
      <vt:lpstr>Effort Converter</vt:lpstr>
      <vt:lpstr>Subcontract Worksheet</vt:lpstr>
      <vt:lpstr>Modules</vt:lpstr>
      <vt:lpstr>Rates!OLE_LINK2</vt:lpstr>
      <vt:lpstr>' Summary '!Print_Area</vt:lpstr>
      <vt:lpstr>'UofSC Year 1'!Print_Area</vt:lpstr>
      <vt:lpstr>'UofSC Year 2'!Print_Area</vt:lpstr>
      <vt:lpstr>'UofSC Year 3'!Print_Area</vt:lpstr>
      <vt:lpstr>'UofSC Year 4'!Print_Area</vt:lpstr>
      <vt:lpstr>'UofSC Year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DOE Budget</dc:title>
  <dc:subject/>
  <dc:creator>John W. Van Zee, Ph.D.</dc:creator>
  <cp:keywords/>
  <dc:description/>
  <cp:lastModifiedBy>Stalvey, Charlotte</cp:lastModifiedBy>
  <cp:revision/>
  <cp:lastPrinted>2022-07-13T18:32:21Z</cp:lastPrinted>
  <dcterms:created xsi:type="dcterms:W3CDTF">2000-04-26T21:24:34Z</dcterms:created>
  <dcterms:modified xsi:type="dcterms:W3CDTF">2024-04-17T17:50:36Z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0x0101007E309C16F4EB7A438CA0B81FA04D50C8</vt:lpwstr>
  </property>
</Properties>
</file>